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xl/calcChain.xml" ContentType="application/vnd.openxmlformats-officedocument.spreadsheetml.calcChain+xml"/>
  <Override PartName="/xl/tables/table4.xml" ContentType="application/vnd.openxmlformats-officedocument.spreadsheetml.table+xml"/>
  <Override PartName="/xl/tables/table3.xml" ContentType="application/vnd.openxmlformats-officedocument.spreadsheetml.table+xml"/>
  <Override PartName="/xl/tables/table2.xml" ContentType="application/vnd.openxmlformats-officedocument.spreadsheetml.table+xml"/>
  <Override PartName="/xl/tables/table1.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O:\Accfnx\דוחות כספיים-מיכון\DOP\הפניקס אחזקות_5\דוח כספי_5\2024\Q4\excelDesign\"/>
    </mc:Choice>
  </mc:AlternateContent>
  <xr:revisionPtr revIDLastSave="0" documentId="13_ncr:1_{ABB12647-C2A5-4155-8C12-4A0C8840EABA}" xr6:coauthVersionLast="36" xr6:coauthVersionMax="36" xr10:uidLastSave="{00000000-0000-0000-0000-000000000000}"/>
  <workbookProtection workbookAlgorithmName="SHA-512" workbookHashValue="T/W7q0Ha9+RadrtmndaiiQId6G/H4qLDRUBEMdqelId6/UXEPL/b8vtakKK3Ph7af7XJyq7oBRlfqqiVtzqFJw==" workbookSaltValue="Tl9O0Th0qKwcq/7mWWq+Qg==" workbookSpinCount="100000" lockStructure="1"/>
  <bookViews>
    <workbookView xWindow="0" yWindow="0" windowWidth="16200" windowHeight="11625" tabRatio="907" xr2:uid="{0910D8D2-1D9D-4483-BE66-AF55C3A02A31}"/>
  </bookViews>
  <sheets>
    <sheet name="Index" sheetId="1" r:id="rId1"/>
    <sheet name="Disclaimer" sheetId="15" r:id="rId2"/>
    <sheet name="Main KPI's" sheetId="14" r:id="rId3"/>
    <sheet name="Balance Sheet" sheetId="3" r:id="rId4"/>
    <sheet name="Income Statment" sheetId="2" r:id="rId5"/>
    <sheet name="Business Segments" sheetId="12" r:id="rId6"/>
    <sheet name="P&amp;C" sheetId="7" r:id="rId7"/>
    <sheet name="Health" sheetId="6" r:id="rId8"/>
    <sheet name="Life &amp; Saving" sheetId="5" r:id="rId9"/>
    <sheet name="Pension and Provident" sheetId="8" r:id="rId10"/>
    <sheet name="Investment Services" sheetId="9" r:id="rId11"/>
    <sheet name="Agencies" sheetId="10" r:id="rId12"/>
    <sheet name="Credit" sheetId="11" r:id="rId13"/>
    <sheet name="Other Segments" sheetId="13" r:id="rId1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3" l="1"/>
  <c r="E34" i="3"/>
  <c r="E35" i="3"/>
  <c r="E36" i="3"/>
  <c r="E37" i="3"/>
  <c r="E38" i="3"/>
  <c r="E39" i="3"/>
  <c r="E40" i="3"/>
  <c r="E4" i="3"/>
  <c r="E5" i="3"/>
  <c r="E6" i="3"/>
  <c r="E7" i="3"/>
  <c r="E8" i="3"/>
  <c r="E9" i="3"/>
  <c r="E10" i="3"/>
  <c r="E11" i="3"/>
  <c r="E12" i="3"/>
  <c r="E13" i="3"/>
  <c r="E14" i="3"/>
  <c r="E15" i="3"/>
  <c r="E16" i="3"/>
  <c r="E17" i="3"/>
  <c r="E18" i="3"/>
  <c r="F4" i="2" l="1"/>
  <c r="F3" i="2"/>
  <c r="F5" i="2"/>
  <c r="E8" i="6" l="1"/>
  <c r="G58" i="2" l="1"/>
  <c r="F58" i="2"/>
  <c r="G57" i="2"/>
  <c r="F57" i="2"/>
  <c r="D25" i="7" l="1"/>
  <c r="D24" i="7"/>
  <c r="D23" i="7"/>
  <c r="D22" i="7"/>
  <c r="D21" i="7"/>
  <c r="D20" i="7"/>
  <c r="D19" i="7"/>
  <c r="D18" i="7"/>
  <c r="D17" i="7"/>
  <c r="D16" i="7"/>
  <c r="D15" i="7"/>
  <c r="D14" i="7"/>
  <c r="D13" i="7"/>
  <c r="D12" i="7"/>
  <c r="D11" i="7"/>
  <c r="D10" i="7"/>
  <c r="D9" i="7"/>
  <c r="D8" i="7"/>
  <c r="D7" i="7"/>
  <c r="D6" i="7"/>
  <c r="D5" i="7"/>
  <c r="D4" i="7"/>
  <c r="D22" i="8"/>
  <c r="D21" i="8"/>
  <c r="D20" i="8"/>
  <c r="D19" i="8"/>
  <c r="D18" i="8"/>
  <c r="D17" i="8"/>
  <c r="D16" i="8"/>
  <c r="D15" i="8"/>
  <c r="D14" i="8"/>
  <c r="D13" i="8"/>
  <c r="D12" i="8"/>
  <c r="D11" i="8"/>
  <c r="D10" i="8"/>
  <c r="D9" i="8"/>
  <c r="D8" i="8"/>
  <c r="D7" i="8"/>
  <c r="D6" i="8"/>
  <c r="D5" i="8"/>
  <c r="D4" i="8"/>
  <c r="E4" i="8"/>
  <c r="E5" i="8"/>
  <c r="E6" i="8"/>
  <c r="E7" i="8"/>
  <c r="E8" i="8"/>
  <c r="E9" i="8"/>
  <c r="E10" i="8"/>
  <c r="E11" i="8"/>
  <c r="E12" i="8"/>
  <c r="E13" i="8"/>
  <c r="E14" i="8"/>
  <c r="E15" i="8"/>
  <c r="E16" i="8"/>
  <c r="E17" i="8"/>
  <c r="E18" i="8"/>
  <c r="E19" i="8"/>
  <c r="E20" i="8"/>
  <c r="E21" i="8"/>
  <c r="E22" i="8"/>
  <c r="D19" i="9"/>
  <c r="D18" i="9"/>
  <c r="D17" i="9"/>
  <c r="D16" i="9"/>
  <c r="D15" i="9"/>
  <c r="D14" i="9"/>
  <c r="D13" i="9"/>
  <c r="D12" i="9"/>
  <c r="D11" i="9"/>
  <c r="D10" i="9"/>
  <c r="D9" i="9"/>
  <c r="D8" i="9"/>
  <c r="D7" i="9"/>
  <c r="D6" i="9"/>
  <c r="D5" i="9"/>
  <c r="D4" i="9"/>
  <c r="E4" i="9"/>
  <c r="E5" i="9"/>
  <c r="E6" i="9"/>
  <c r="E7" i="9"/>
  <c r="E8" i="9"/>
  <c r="E9" i="9"/>
  <c r="E10" i="9"/>
  <c r="E11" i="9"/>
  <c r="E12" i="9"/>
  <c r="E13" i="9"/>
  <c r="E14" i="9"/>
  <c r="E15" i="9"/>
  <c r="E16" i="9"/>
  <c r="E17" i="9"/>
  <c r="E18" i="9"/>
  <c r="E19" i="9"/>
  <c r="D19" i="10"/>
  <c r="D18" i="10"/>
  <c r="D17" i="10"/>
  <c r="D16" i="10"/>
  <c r="D15" i="10"/>
  <c r="D14" i="10"/>
  <c r="D13" i="10"/>
  <c r="D12" i="10"/>
  <c r="D11" i="10"/>
  <c r="D10" i="10"/>
  <c r="D9" i="10"/>
  <c r="D8" i="10"/>
  <c r="D7" i="10"/>
  <c r="D6" i="10"/>
  <c r="D5" i="10"/>
  <c r="D4" i="10"/>
  <c r="E4" i="10"/>
  <c r="E5" i="10"/>
  <c r="E6" i="10"/>
  <c r="E7" i="10"/>
  <c r="E8" i="10"/>
  <c r="E9" i="10"/>
  <c r="E10" i="10"/>
  <c r="E11" i="10"/>
  <c r="E12" i="10"/>
  <c r="E13" i="10"/>
  <c r="E14" i="10"/>
  <c r="E15" i="10"/>
  <c r="E16" i="10"/>
  <c r="E17" i="10"/>
  <c r="E18" i="10"/>
  <c r="E19" i="10"/>
  <c r="D19" i="13"/>
  <c r="D18" i="13"/>
  <c r="D17" i="13"/>
  <c r="D16" i="13"/>
  <c r="D15" i="13"/>
  <c r="D14" i="13"/>
  <c r="D13" i="13"/>
  <c r="D12" i="13"/>
  <c r="D11" i="13"/>
  <c r="D10" i="13"/>
  <c r="D9" i="13"/>
  <c r="D8" i="13"/>
  <c r="D7" i="13"/>
  <c r="D6" i="13"/>
  <c r="D5" i="13"/>
  <c r="D4" i="13"/>
  <c r="D19" i="11"/>
  <c r="D18" i="11"/>
  <c r="D17" i="11"/>
  <c r="D16" i="11"/>
  <c r="D15" i="11"/>
  <c r="D14" i="11"/>
  <c r="D13" i="11"/>
  <c r="D12" i="11"/>
  <c r="D11" i="11"/>
  <c r="D10" i="11"/>
  <c r="D9" i="11"/>
  <c r="D8" i="11"/>
  <c r="D7" i="11"/>
  <c r="D6" i="11"/>
  <c r="D5" i="11"/>
  <c r="D4" i="11"/>
  <c r="E4" i="11"/>
  <c r="E5" i="11"/>
  <c r="E6" i="11"/>
  <c r="E7" i="11"/>
  <c r="E8" i="11"/>
  <c r="E9" i="11"/>
  <c r="E10" i="11"/>
  <c r="E11" i="11"/>
  <c r="E12" i="11"/>
  <c r="E13" i="11"/>
  <c r="E14" i="11"/>
  <c r="E15" i="11"/>
  <c r="E16" i="11"/>
  <c r="E17" i="11"/>
  <c r="E18" i="11"/>
  <c r="E19" i="11"/>
  <c r="E4" i="13"/>
  <c r="E5" i="13"/>
  <c r="E6" i="13"/>
  <c r="E7" i="13"/>
  <c r="E8" i="13"/>
  <c r="E9" i="13"/>
  <c r="E10" i="13"/>
  <c r="E11" i="13"/>
  <c r="E12" i="13"/>
  <c r="E13" i="13"/>
  <c r="E14" i="13"/>
  <c r="E15" i="13"/>
  <c r="E16" i="13"/>
  <c r="E17" i="13"/>
  <c r="E18" i="13"/>
  <c r="E19" i="13"/>
  <c r="E5" i="7"/>
  <c r="E6" i="7"/>
  <c r="E7" i="7"/>
  <c r="E8" i="7"/>
  <c r="E9" i="7"/>
  <c r="E10" i="7"/>
  <c r="E11" i="7"/>
  <c r="E12" i="7"/>
  <c r="E13" i="7"/>
  <c r="E14" i="7"/>
  <c r="E15" i="7"/>
  <c r="E16" i="7"/>
  <c r="E17" i="7"/>
  <c r="E18" i="7"/>
  <c r="E19" i="7"/>
  <c r="E20" i="7"/>
  <c r="E21" i="7"/>
  <c r="E22" i="7"/>
  <c r="E23" i="7"/>
  <c r="E24" i="7"/>
  <c r="E25" i="7"/>
  <c r="E4" i="7"/>
  <c r="F4" i="7" s="1"/>
  <c r="D25" i="6"/>
  <c r="D24" i="6"/>
  <c r="D23" i="6"/>
  <c r="D22" i="6"/>
  <c r="D21" i="6"/>
  <c r="D20" i="6"/>
  <c r="D19" i="6"/>
  <c r="D18" i="6"/>
  <c r="D17" i="6"/>
  <c r="D16" i="6"/>
  <c r="D15" i="6"/>
  <c r="D14" i="6"/>
  <c r="D13" i="6"/>
  <c r="D12" i="6"/>
  <c r="D11" i="6"/>
  <c r="D10" i="6"/>
  <c r="D9" i="6"/>
  <c r="D8" i="6"/>
  <c r="D7" i="6"/>
  <c r="D6" i="6"/>
  <c r="D5" i="6"/>
  <c r="D4" i="6"/>
  <c r="E5" i="6"/>
  <c r="E6" i="6"/>
  <c r="E7" i="6"/>
  <c r="E9" i="6"/>
  <c r="E10" i="6"/>
  <c r="E11" i="6"/>
  <c r="E12" i="6"/>
  <c r="E13" i="6"/>
  <c r="E14" i="6"/>
  <c r="E15" i="6"/>
  <c r="E16" i="6"/>
  <c r="E17" i="6"/>
  <c r="E18" i="6"/>
  <c r="E19" i="6"/>
  <c r="E20" i="6"/>
  <c r="E21" i="6"/>
  <c r="E22" i="6"/>
  <c r="E23" i="6"/>
  <c r="E24" i="6"/>
  <c r="E25" i="6"/>
  <c r="E4" i="6"/>
  <c r="D25" i="5"/>
  <c r="D24" i="5"/>
  <c r="D23" i="5"/>
  <c r="D22" i="5"/>
  <c r="D21" i="5"/>
  <c r="D20" i="5"/>
  <c r="D19" i="5"/>
  <c r="D18" i="5"/>
  <c r="D17" i="5"/>
  <c r="D16" i="5"/>
  <c r="D15" i="5"/>
  <c r="D14" i="5"/>
  <c r="D13" i="5"/>
  <c r="D12" i="5"/>
  <c r="D11" i="5"/>
  <c r="D10" i="5"/>
  <c r="D9" i="5"/>
  <c r="D8" i="5"/>
  <c r="D7" i="5"/>
  <c r="D6" i="5"/>
  <c r="D5" i="5"/>
  <c r="D4" i="5"/>
  <c r="E6" i="5"/>
  <c r="E7" i="5"/>
  <c r="E8" i="5"/>
  <c r="E9" i="5"/>
  <c r="E10" i="5"/>
  <c r="E11" i="5"/>
  <c r="E12" i="5"/>
  <c r="E13" i="5"/>
  <c r="E14" i="5"/>
  <c r="E15" i="5"/>
  <c r="E16" i="5"/>
  <c r="E17" i="5"/>
  <c r="E18" i="5"/>
  <c r="E19" i="5"/>
  <c r="E20" i="5"/>
  <c r="E21" i="5"/>
  <c r="E22" i="5"/>
  <c r="E23" i="5"/>
  <c r="E24" i="5"/>
  <c r="E25" i="5"/>
  <c r="E5" i="5"/>
  <c r="E4" i="5"/>
  <c r="F5" i="8" l="1"/>
  <c r="F7" i="7"/>
  <c r="G7" i="7"/>
  <c r="G19" i="11"/>
  <c r="F19" i="11"/>
  <c r="G4" i="5"/>
  <c r="F18" i="7"/>
  <c r="G18" i="7"/>
  <c r="F17" i="13"/>
  <c r="G17" i="13"/>
  <c r="G17" i="11"/>
  <c r="F17" i="11"/>
  <c r="G9" i="10"/>
  <c r="F9" i="10"/>
  <c r="G24" i="7"/>
  <c r="F24" i="7"/>
  <c r="G16" i="7"/>
  <c r="F16" i="7"/>
  <c r="G8" i="7"/>
  <c r="F8" i="7"/>
  <c r="G15" i="13"/>
  <c r="F15" i="13"/>
  <c r="G7" i="13"/>
  <c r="F7" i="13"/>
  <c r="G15" i="11"/>
  <c r="F15" i="11"/>
  <c r="G7" i="11"/>
  <c r="F7" i="11"/>
  <c r="G15" i="10"/>
  <c r="F15" i="10"/>
  <c r="G7" i="10"/>
  <c r="F7" i="10"/>
  <c r="G15" i="9"/>
  <c r="F15" i="9"/>
  <c r="G7" i="9"/>
  <c r="F7" i="9"/>
  <c r="G6" i="9"/>
  <c r="F6" i="9"/>
  <c r="F15" i="7"/>
  <c r="G15" i="7"/>
  <c r="G6" i="11"/>
  <c r="F6" i="11"/>
  <c r="G14" i="9"/>
  <c r="F14" i="9"/>
  <c r="G14" i="7"/>
  <c r="F14" i="7"/>
  <c r="F13" i="13"/>
  <c r="G13" i="13"/>
  <c r="F13" i="11"/>
  <c r="G13" i="11"/>
  <c r="F5" i="11"/>
  <c r="G5" i="11"/>
  <c r="F13" i="10"/>
  <c r="G13" i="10"/>
  <c r="G13" i="9"/>
  <c r="F13" i="9"/>
  <c r="G5" i="9"/>
  <c r="F5" i="9"/>
  <c r="F23" i="7"/>
  <c r="G23" i="7"/>
  <c r="G14" i="10"/>
  <c r="F14" i="10"/>
  <c r="G22" i="7"/>
  <c r="F22" i="7"/>
  <c r="G6" i="7"/>
  <c r="F6" i="7"/>
  <c r="F5" i="13"/>
  <c r="G5" i="13"/>
  <c r="F5" i="10"/>
  <c r="G5" i="10"/>
  <c r="G21" i="7"/>
  <c r="F21" i="7"/>
  <c r="G13" i="7"/>
  <c r="F13" i="7"/>
  <c r="G5" i="7"/>
  <c r="F5" i="7"/>
  <c r="G12" i="13"/>
  <c r="F12" i="13"/>
  <c r="G4" i="13"/>
  <c r="F4" i="13"/>
  <c r="F12" i="11"/>
  <c r="G12" i="11"/>
  <c r="G4" i="11"/>
  <c r="F4" i="11"/>
  <c r="G12" i="10"/>
  <c r="F12" i="10"/>
  <c r="G4" i="10"/>
  <c r="F4" i="10"/>
  <c r="G12" i="9"/>
  <c r="F12" i="9"/>
  <c r="G4" i="9"/>
  <c r="F4" i="9"/>
  <c r="G14" i="13"/>
  <c r="F14" i="13"/>
  <c r="G6" i="10"/>
  <c r="F6" i="10"/>
  <c r="F20" i="7"/>
  <c r="G20" i="7"/>
  <c r="G19" i="13"/>
  <c r="F19" i="13"/>
  <c r="G11" i="13"/>
  <c r="F11" i="13"/>
  <c r="G11" i="11"/>
  <c r="F11" i="11"/>
  <c r="G19" i="10"/>
  <c r="F19" i="10"/>
  <c r="G11" i="10"/>
  <c r="F11" i="10"/>
  <c r="F19" i="9"/>
  <c r="G19" i="9"/>
  <c r="G11" i="9"/>
  <c r="F11" i="9"/>
  <c r="F19" i="7"/>
  <c r="G19" i="7"/>
  <c r="F11" i="7"/>
  <c r="G11" i="7"/>
  <c r="G18" i="13"/>
  <c r="F18" i="13"/>
  <c r="G10" i="13"/>
  <c r="F10" i="13"/>
  <c r="G18" i="11"/>
  <c r="F18" i="11"/>
  <c r="G10" i="11"/>
  <c r="F10" i="11"/>
  <c r="G18" i="10"/>
  <c r="F18" i="10"/>
  <c r="G10" i="10"/>
  <c r="F10" i="10"/>
  <c r="G18" i="9"/>
  <c r="F18" i="9"/>
  <c r="G10" i="9"/>
  <c r="F10" i="9"/>
  <c r="G6" i="13"/>
  <c r="F6" i="13"/>
  <c r="F12" i="7"/>
  <c r="G12" i="7"/>
  <c r="G4" i="7"/>
  <c r="F10" i="7"/>
  <c r="G10" i="7"/>
  <c r="G9" i="9"/>
  <c r="F9" i="9"/>
  <c r="G14" i="11"/>
  <c r="F14" i="11"/>
  <c r="G9" i="13"/>
  <c r="F9" i="13"/>
  <c r="F9" i="11"/>
  <c r="G9" i="11"/>
  <c r="F17" i="10"/>
  <c r="G17" i="10"/>
  <c r="F17" i="9"/>
  <c r="G17" i="9"/>
  <c r="G25" i="7"/>
  <c r="F25" i="7"/>
  <c r="G17" i="7"/>
  <c r="F17" i="7"/>
  <c r="G9" i="7"/>
  <c r="F9" i="7"/>
  <c r="G16" i="13"/>
  <c r="F16" i="13"/>
  <c r="F8" i="13"/>
  <c r="G8" i="13"/>
  <c r="G16" i="11"/>
  <c r="F16" i="11"/>
  <c r="G8" i="11"/>
  <c r="F8" i="11"/>
  <c r="F16" i="10"/>
  <c r="G16" i="10"/>
  <c r="F8" i="10"/>
  <c r="G8" i="10"/>
  <c r="F16" i="9"/>
  <c r="G16" i="9"/>
  <c r="G8" i="9"/>
  <c r="F8" i="9"/>
  <c r="F22" i="8"/>
  <c r="G22" i="8"/>
  <c r="G18" i="8"/>
  <c r="F18" i="8"/>
  <c r="G14" i="8"/>
  <c r="F14" i="8"/>
  <c r="G10" i="8"/>
  <c r="F10" i="8"/>
  <c r="G6" i="8"/>
  <c r="F6" i="8"/>
  <c r="F21" i="8"/>
  <c r="G21" i="8"/>
  <c r="G17" i="8"/>
  <c r="F17" i="8"/>
  <c r="G13" i="8"/>
  <c r="F13" i="8"/>
  <c r="G9" i="8"/>
  <c r="F9" i="8"/>
  <c r="G5" i="8"/>
  <c r="G20" i="8"/>
  <c r="F20" i="8"/>
  <c r="G16" i="8"/>
  <c r="F16" i="8"/>
  <c r="G12" i="8"/>
  <c r="F12" i="8"/>
  <c r="G8" i="8"/>
  <c r="F8" i="8"/>
  <c r="G4" i="8"/>
  <c r="F4" i="8"/>
  <c r="G19" i="8"/>
  <c r="F19" i="8"/>
  <c r="G15" i="8"/>
  <c r="F15" i="8"/>
  <c r="G11" i="8"/>
  <c r="F11" i="8"/>
  <c r="G7" i="8"/>
  <c r="F7" i="8"/>
  <c r="F24" i="6"/>
  <c r="G24" i="6"/>
  <c r="F20" i="6"/>
  <c r="G20" i="6"/>
  <c r="F16" i="6"/>
  <c r="G16" i="6"/>
  <c r="F12" i="6"/>
  <c r="G12" i="6"/>
  <c r="F8" i="6"/>
  <c r="G8" i="6"/>
  <c r="F23" i="6"/>
  <c r="G23" i="6"/>
  <c r="G19" i="6"/>
  <c r="F19" i="6"/>
  <c r="F15" i="6"/>
  <c r="G15" i="6"/>
  <c r="G11" i="6"/>
  <c r="F11" i="6"/>
  <c r="G7" i="6"/>
  <c r="F7" i="6"/>
  <c r="F4" i="6"/>
  <c r="G4" i="6"/>
  <c r="F22" i="6"/>
  <c r="G22" i="6"/>
  <c r="F18" i="6"/>
  <c r="G18" i="6"/>
  <c r="F14" i="6"/>
  <c r="G14" i="6"/>
  <c r="F10" i="6"/>
  <c r="G10" i="6"/>
  <c r="F6" i="6"/>
  <c r="G6" i="6"/>
  <c r="G25" i="6"/>
  <c r="F25" i="6"/>
  <c r="G21" i="6"/>
  <c r="F21" i="6"/>
  <c r="G17" i="6"/>
  <c r="F17" i="6"/>
  <c r="G13" i="6"/>
  <c r="F13" i="6"/>
  <c r="F9" i="6"/>
  <c r="G9" i="6"/>
  <c r="G5" i="6"/>
  <c r="F5" i="6"/>
  <c r="G25" i="5"/>
  <c r="F25" i="5"/>
  <c r="G17" i="5"/>
  <c r="F17" i="5"/>
  <c r="G13" i="5"/>
  <c r="F13" i="5"/>
  <c r="G9" i="5"/>
  <c r="F9" i="5"/>
  <c r="F20" i="5"/>
  <c r="G20" i="5"/>
  <c r="F8" i="5"/>
  <c r="G8" i="5"/>
  <c r="G21" i="5"/>
  <c r="F21" i="5"/>
  <c r="F16" i="5"/>
  <c r="G16" i="5"/>
  <c r="F4" i="5"/>
  <c r="G23" i="5"/>
  <c r="F23" i="5"/>
  <c r="G7" i="5"/>
  <c r="F7" i="5"/>
  <c r="F24" i="5"/>
  <c r="G24" i="5"/>
  <c r="F12" i="5"/>
  <c r="G12" i="5"/>
  <c r="F19" i="5"/>
  <c r="G19" i="5"/>
  <c r="G15" i="5"/>
  <c r="F15" i="5"/>
  <c r="F11" i="5"/>
  <c r="G11" i="5"/>
  <c r="F5" i="5"/>
  <c r="G5" i="5"/>
  <c r="F22" i="5"/>
  <c r="G22" i="5"/>
  <c r="F18" i="5"/>
  <c r="G18" i="5"/>
  <c r="F14" i="5"/>
  <c r="G14" i="5"/>
  <c r="F10" i="5"/>
  <c r="G10" i="5"/>
  <c r="F6" i="5"/>
  <c r="G6" i="5"/>
  <c r="F36" i="2" l="1"/>
  <c r="G36" i="2"/>
  <c r="F47" i="2"/>
  <c r="G47" i="2"/>
  <c r="G3" i="2"/>
  <c r="F16" i="2"/>
  <c r="G16" i="2"/>
  <c r="F13" i="2"/>
  <c r="G13" i="2"/>
  <c r="G29" i="2"/>
  <c r="F29" i="2"/>
  <c r="F37" i="2"/>
  <c r="G37" i="2"/>
  <c r="G48" i="2"/>
  <c r="F48" i="2"/>
  <c r="G4" i="2"/>
  <c r="F17" i="2"/>
  <c r="G17" i="2"/>
  <c r="F21" i="2"/>
  <c r="G21" i="2"/>
  <c r="F38" i="2"/>
  <c r="G38" i="2"/>
  <c r="G34" i="2"/>
  <c r="F34" i="2"/>
  <c r="G5" i="2"/>
  <c r="F18" i="2"/>
  <c r="G18" i="2"/>
  <c r="G20" i="2"/>
  <c r="F20" i="2"/>
  <c r="F39" i="2"/>
  <c r="G39" i="2"/>
  <c r="G51" i="2"/>
  <c r="F51" i="2"/>
  <c r="F6" i="2"/>
  <c r="G6" i="2"/>
  <c r="F19" i="2"/>
  <c r="G19" i="2"/>
  <c r="F22" i="2"/>
  <c r="G22" i="2"/>
  <c r="F42" i="2"/>
  <c r="G42" i="2"/>
  <c r="F52" i="2"/>
  <c r="G52" i="2"/>
  <c r="G7" i="2"/>
  <c r="F7" i="2"/>
  <c r="F9" i="2"/>
  <c r="G9" i="2"/>
  <c r="G23" i="2"/>
  <c r="F23" i="2"/>
  <c r="F43" i="2"/>
  <c r="G43" i="2"/>
  <c r="F53" i="2"/>
  <c r="G53" i="2"/>
  <c r="F8" i="2"/>
  <c r="G8" i="2"/>
  <c r="F10" i="2"/>
  <c r="G10" i="2"/>
  <c r="F24" i="2"/>
  <c r="G24" i="2"/>
  <c r="G44" i="2"/>
  <c r="F44" i="2"/>
  <c r="F45" i="2"/>
  <c r="G45" i="2"/>
  <c r="F14" i="2"/>
  <c r="G14" i="2"/>
  <c r="G11" i="2"/>
  <c r="F11" i="2"/>
  <c r="F27" i="2"/>
  <c r="G27" i="2"/>
  <c r="G35" i="2"/>
  <c r="F35" i="2"/>
  <c r="F46" i="2"/>
  <c r="G46" i="2"/>
  <c r="F15" i="2"/>
  <c r="G15" i="2"/>
  <c r="G12" i="2"/>
  <c r="F12" i="2"/>
  <c r="F28" i="2"/>
  <c r="G28" i="2"/>
  <c r="F32" i="2" l="1"/>
  <c r="G32" i="2"/>
  <c r="F47" i="3" l="1"/>
  <c r="E47" i="3"/>
  <c r="E27" i="3"/>
  <c r="F27" i="3"/>
  <c r="F10" i="3"/>
  <c r="F39" i="3"/>
  <c r="F21" i="3"/>
  <c r="E21" i="3"/>
  <c r="E25" i="3"/>
  <c r="F25" i="3"/>
  <c r="F22" i="3"/>
  <c r="E22" i="3"/>
  <c r="F33" i="3"/>
  <c r="F43" i="3"/>
  <c r="E43" i="3"/>
  <c r="E51" i="3"/>
  <c r="F51" i="3"/>
  <c r="F15" i="3"/>
  <c r="E28" i="3"/>
  <c r="F28" i="3"/>
  <c r="F34" i="3"/>
  <c r="F14" i="3"/>
  <c r="F46" i="3"/>
  <c r="E46" i="3"/>
  <c r="F18" i="3"/>
  <c r="E26" i="3"/>
  <c r="F26" i="3"/>
  <c r="F11" i="3"/>
  <c r="F44" i="3"/>
  <c r="E44" i="3"/>
  <c r="F4" i="3"/>
  <c r="F5" i="3"/>
  <c r="F23" i="3"/>
  <c r="E23" i="3"/>
  <c r="F37" i="3"/>
  <c r="E52" i="3"/>
  <c r="F52" i="3"/>
  <c r="F6" i="3"/>
  <c r="F17" i="3"/>
  <c r="F24" i="3"/>
  <c r="E24" i="3"/>
  <c r="F36" i="3"/>
  <c r="F49" i="3"/>
  <c r="E49" i="3"/>
  <c r="F8" i="3"/>
  <c r="F9" i="3"/>
  <c r="F38" i="3"/>
  <c r="E45" i="3"/>
  <c r="F45" i="3"/>
  <c r="F40" i="3"/>
  <c r="F12" i="3"/>
  <c r="F13" i="3"/>
  <c r="F50" i="3"/>
  <c r="E50" i="3"/>
  <c r="F7" i="3"/>
  <c r="F16" i="3"/>
  <c r="E29" i="3"/>
  <c r="F29" i="3"/>
  <c r="F35" i="3"/>
  <c r="F48" i="3"/>
  <c r="E48" i="3"/>
</calcChain>
</file>

<file path=xl/sharedStrings.xml><?xml version="1.0" encoding="utf-8"?>
<sst xmlns="http://schemas.openxmlformats.org/spreadsheetml/2006/main" count="669" uniqueCount="292">
  <si>
    <t>Consolidated Balance Sheets</t>
  </si>
  <si>
    <t>Consolidated Income Statement</t>
  </si>
  <si>
    <t>Property &amp; Casualty (P&amp;C)</t>
  </si>
  <si>
    <t>Pension and Provident</t>
  </si>
  <si>
    <t>Financial Services</t>
  </si>
  <si>
    <t>Agencies</t>
  </si>
  <si>
    <t>Credit</t>
  </si>
  <si>
    <t>Premiums reported on retention</t>
  </si>
  <si>
    <t>Income (losses) from investments</t>
  </si>
  <si>
    <t>Income from management fees</t>
  </si>
  <si>
    <t>Income from commissions</t>
  </si>
  <si>
    <t>Income from other financial services</t>
  </si>
  <si>
    <t>Income for discounting and clearing</t>
  </si>
  <si>
    <t>Other income</t>
  </si>
  <si>
    <t>Total income</t>
  </si>
  <si>
    <t>General and administrative expenses</t>
  </si>
  <si>
    <t>Other expenses</t>
  </si>
  <si>
    <t>Financing expenses (income)</t>
  </si>
  <si>
    <t>Profit (loss) before tax</t>
  </si>
  <si>
    <t>Taxes on income</t>
  </si>
  <si>
    <t>Other Segments</t>
  </si>
  <si>
    <t>Health</t>
  </si>
  <si>
    <t>Life</t>
  </si>
  <si>
    <t>Thousand NIS</t>
  </si>
  <si>
    <t>Other financial investments:</t>
  </si>
  <si>
    <t>Total assets</t>
  </si>
  <si>
    <t>Intangible assets</t>
  </si>
  <si>
    <t>Deferred tax assets</t>
  </si>
  <si>
    <t>Deferred acquisition costs</t>
  </si>
  <si>
    <t>Property, plant &amp; equipment</t>
  </si>
  <si>
    <t>Investments in associates</t>
  </si>
  <si>
    <t>Investment property in respect of yield-dependent contracts</t>
  </si>
  <si>
    <t>Investment property - other</t>
  </si>
  <si>
    <t>Reinsurance assets</t>
  </si>
  <si>
    <t>Credit for purchase of securities</t>
  </si>
  <si>
    <t>Current tax assets</t>
  </si>
  <si>
    <t>Receivables and debit balances</t>
  </si>
  <si>
    <t>Premiums collectible</t>
  </si>
  <si>
    <t>Financial investments in respect of yield-dependent contracts</t>
  </si>
  <si>
    <t>Financial investments for holders of deposit certificates and structured bonds</t>
  </si>
  <si>
    <t>Credit assets in respect of factoring, clearing and financing</t>
  </si>
  <si>
    <t>Liquid debt assets</t>
  </si>
  <si>
    <t>Illiquid debt assets</t>
  </si>
  <si>
    <t>Shares</t>
  </si>
  <si>
    <t>Other</t>
  </si>
  <si>
    <t>Total other financial investments</t>
  </si>
  <si>
    <t>Cash and cash equivalents in respect of yield-dependent contracts</t>
  </si>
  <si>
    <t>Other cash and cash equivalents</t>
  </si>
  <si>
    <t>Total assets in respect of yield-dependent contracts</t>
  </si>
  <si>
    <t>Equity</t>
  </si>
  <si>
    <t>Assets</t>
  </si>
  <si>
    <t>Share capital</t>
  </si>
  <si>
    <t>Premium and capital reserves in respect of shares</t>
  </si>
  <si>
    <t>Treasury shares</t>
  </si>
  <si>
    <t>Capital reserves</t>
  </si>
  <si>
    <t>Retained earnings</t>
  </si>
  <si>
    <t>Total equity attributed to the company's shareholders</t>
  </si>
  <si>
    <t>non-controlling interests</t>
  </si>
  <si>
    <t>Total equity</t>
  </si>
  <si>
    <t>Liabilities</t>
  </si>
  <si>
    <t>Liabilities in respect of insurance contracts and non-yield-dependents investment contracts</t>
  </si>
  <si>
    <t>Liabilities in respect of insurance contracts and yield-dependents investment contracts</t>
  </si>
  <si>
    <t>Liabilities in respect of deferred taxes</t>
  </si>
  <si>
    <t>Liability for employee benefits, net</t>
  </si>
  <si>
    <t>Liability in respect of current taxes</t>
  </si>
  <si>
    <t>Payables and credit balances</t>
  </si>
  <si>
    <t xml:space="preserve">Liabilities in respect of structured products </t>
  </si>
  <si>
    <t>Financial liabilities</t>
  </si>
  <si>
    <t>Total liabilities</t>
  </si>
  <si>
    <t>Total equity and liabilities</t>
  </si>
  <si>
    <t>Life Insurance and savings</t>
  </si>
  <si>
    <t>P&amp;C Insurance</t>
  </si>
  <si>
    <t>Premium earned, gorss</t>
  </si>
  <si>
    <t>Premium earned, by reinsurance</t>
  </si>
  <si>
    <t>Gains on investments, net and finance income</t>
  </si>
  <si>
    <t>Premiums earned - retention</t>
  </si>
  <si>
    <t>Income from fees and commissions</t>
  </si>
  <si>
    <t>Income from financial services</t>
  </si>
  <si>
    <t>Income from factoring and clearing</t>
  </si>
  <si>
    <t>Total Income</t>
  </si>
  <si>
    <t>Increase in insurance liabilities and payments in respect of insurance contracts</t>
  </si>
  <si>
    <t>Reinsurers’ share in payments and in changes in liabilities in respect of insurance contracts</t>
  </si>
  <si>
    <t>Payments and change in liabilities in respect of insurance contracts and investment contracts - retention</t>
  </si>
  <si>
    <t>Fees and commissions and other purchase expenses</t>
  </si>
  <si>
    <t>Finance expenses (income)</t>
  </si>
  <si>
    <t>Total Expenses</t>
  </si>
  <si>
    <t>Company's share in the net results of investees</t>
  </si>
  <si>
    <t>Adj</t>
  </si>
  <si>
    <t xml:space="preserve">Total </t>
  </si>
  <si>
    <t>Until 1990</t>
  </si>
  <si>
    <t>Until 2003</t>
  </si>
  <si>
    <t>Since 2004 non-yield dependent</t>
  </si>
  <si>
    <t>Since 2004 yield dependent</t>
  </si>
  <si>
    <t>Individual</t>
  </si>
  <si>
    <t>Group</t>
  </si>
  <si>
    <t>YoY Change</t>
  </si>
  <si>
    <t>YoY Change %</t>
  </si>
  <si>
    <t>Total</t>
  </si>
  <si>
    <t>Weighted returns on participating policies (Up to 2004)</t>
  </si>
  <si>
    <t>Weighted returns on participating policies (From 2004)</t>
  </si>
  <si>
    <t>Nominal returns before payment of management fees</t>
  </si>
  <si>
    <t>Nominal returns after payment of management fees</t>
  </si>
  <si>
    <t>Real returns before payment of management fees</t>
  </si>
  <si>
    <t>Real returns after payment of management fees</t>
  </si>
  <si>
    <t>LT Care - Individual</t>
  </si>
  <si>
    <t>LT Care - Group</t>
  </si>
  <si>
    <t>LT Care - Other</t>
  </si>
  <si>
    <t>ST Care - Other</t>
  </si>
  <si>
    <t>Underwriting profit breakdown</t>
  </si>
  <si>
    <t>Total Comprehensive income (loss) for the year before taxes on income</t>
  </si>
  <si>
    <t>Liability</t>
  </si>
  <si>
    <t xml:space="preserve">Property &amp; other subsegments </t>
  </si>
  <si>
    <t>Motor property</t>
  </si>
  <si>
    <t>Compulsory motor insurance</t>
  </si>
  <si>
    <t>Total Pretax Underwriting profits of P&amp;C</t>
  </si>
  <si>
    <t>Underwriting profit</t>
  </si>
  <si>
    <t>Investments above 3%</t>
  </si>
  <si>
    <t>Interest</t>
  </si>
  <si>
    <t>Special items</t>
  </si>
  <si>
    <t>Investments</t>
  </si>
  <si>
    <t>main effects and changes on the results of the asset management - pension and provident</t>
  </si>
  <si>
    <t>Amounts that will be or that have been reclassified to profit or loss when specific conditions are met</t>
  </si>
  <si>
    <t>Net change in fair value of financial assets classified as available for sale, carried to capital reserves</t>
  </si>
  <si>
    <t>Net change in fair value of financial assets classified as available for sale, carried to the income statement</t>
  </si>
  <si>
    <t>Gain on impairment of financial assets classified as available for sale, carried to the income statement</t>
  </si>
  <si>
    <t>Company's share in net other comprehensive loss of equityaccounted companies</t>
  </si>
  <si>
    <t>Tax effect</t>
  </si>
  <si>
    <t>Amounts that shall not be subsequently reclassified to profit or loss</t>
  </si>
  <si>
    <t>Revaluation of property, plant, and equipment</t>
  </si>
  <si>
    <t>Actuarial gain (loss) in respect of defined benefit plans</t>
  </si>
  <si>
    <t>Company's share in other comprehensive income (loss), net of equity-accounted companies</t>
  </si>
  <si>
    <t>Total components of other comprehensive income that shall not be subsequently reclassified to profit or loss</t>
  </si>
  <si>
    <t>Attributed to:</t>
  </si>
  <si>
    <t>Company’s shareholders</t>
  </si>
  <si>
    <t>Non-controlling interests</t>
  </si>
  <si>
    <t>Business Targets and Strategy</t>
  </si>
  <si>
    <t>AUM</t>
  </si>
  <si>
    <t>Comprehensive Income</t>
  </si>
  <si>
    <t>Shareholders' Equity</t>
  </si>
  <si>
    <t>ROE</t>
  </si>
  <si>
    <t>Comprehensive Income breakdown by source</t>
  </si>
  <si>
    <t>P&amp;C</t>
  </si>
  <si>
    <t>Insurance Underwriting Profit</t>
  </si>
  <si>
    <t>Investment Services</t>
  </si>
  <si>
    <t>Profit from operation</t>
  </si>
  <si>
    <t>Investment Income</t>
  </si>
  <si>
    <t>Other Equity Returns</t>
  </si>
  <si>
    <t>Special Items</t>
  </si>
  <si>
    <t>Total Profit From Operations</t>
  </si>
  <si>
    <t>Shareholders’ equity for SCR (in NIS thousand)</t>
  </si>
  <si>
    <t>Capital required for SCR (NIS thousand)</t>
  </si>
  <si>
    <t>Economic solvency ratio (in %)</t>
  </si>
  <si>
    <t>Effect of material capital-related measures taken in the period between the calculation date and the publication date of the solvency ratio report:</t>
  </si>
  <si>
    <t>** The capital surplus includes 35% of the original difference attributed to the purchase of the activity of provident funds and management companies amounting to approximately NIS 15 million as of December 31, 2020 and 2019. The difference is not recognized for dividend distribution purposes.</t>
  </si>
  <si>
    <t>Raising of capital instruments</t>
  </si>
  <si>
    <t>Shareholders equity in respect of SCR</t>
  </si>
  <si>
    <t>Surplus</t>
  </si>
  <si>
    <t>Capital surplus after capital-related actions in relation to the Board of Directors’ target:</t>
  </si>
  <si>
    <t>*** Minimum solvency target, net of the transitional provisions relevant on the calculation date. For an update on this target, please see Section C above.</t>
  </si>
  <si>
    <t>Funding sources and liquidity</t>
  </si>
  <si>
    <t>Financial assets</t>
  </si>
  <si>
    <t>Cash and cash equivalents</t>
  </si>
  <si>
    <t>Less current maturities</t>
  </si>
  <si>
    <t>Current financial assets net of current maturities</t>
  </si>
  <si>
    <t>Non-current financial liabilities</t>
  </si>
  <si>
    <t>Other liabilities</t>
  </si>
  <si>
    <t>Net financial debt</t>
  </si>
  <si>
    <t>Main KPI's</t>
  </si>
  <si>
    <t>נכסי חוב לא סחירים</t>
  </si>
  <si>
    <t>BEPS (NIS)</t>
  </si>
  <si>
    <t>DEPS (NIS)</t>
  </si>
  <si>
    <t>Net profit for the year</t>
  </si>
  <si>
    <t>In Thousand NIS</t>
  </si>
  <si>
    <t>Business Segments</t>
  </si>
  <si>
    <t>Payments and change in liabilities in respect of insurance contracts and investment contracts, gross</t>
  </si>
  <si>
    <t>Fees and commissions, marketing expenses and other purchase expenses</t>
  </si>
  <si>
    <t>Total expenses</t>
  </si>
  <si>
    <t>Share in profits of equity-accounted investees</t>
  </si>
  <si>
    <t>Other comprehensive income (loss):</t>
  </si>
  <si>
    <t>Earnings Per Share</t>
  </si>
  <si>
    <t>In the life insurance and savings segment, the profitability analysis is based on a breakdown to underwriting profits - which assumes a real return of 3%, including income from variable management fees in the profit participating portfolio based on said rate, fixed management fees and a financial margin in guaranteed return policies, which assumes said return both for the free portion and non-free portion of the portfolio, investment income after offsetting return credited to policyholders, and earnings stemming from capital market effects, which include income from nostro investments and management fees calculated above or below a real return of 3%, the effect of the interest rate curve, including changes in the K factor, and other Special Items.</t>
  </si>
  <si>
    <t>In order to separate the financial results between profits attributed to insurance and profits arising from other core activities, the Company splits the “other” segment. The split is made for convenience purposes and the Company views the capital and unattributed segment as a single operating segment.</t>
  </si>
  <si>
    <t>Motor Property</t>
  </si>
  <si>
    <t>Gross loss ratio</t>
  </si>
  <si>
    <t>Retention loss ratio</t>
  </si>
  <si>
    <t>Gross combined ratio</t>
  </si>
  <si>
    <t>Retention combined ratio</t>
  </si>
  <si>
    <t>Property and Other Subsegments</t>
  </si>
  <si>
    <t>gross loss ratio and combined ratio, and retention loss ratio in the motor property and other subsegments:</t>
  </si>
  <si>
    <t xml:space="preserve">Total Underwriting Profit </t>
  </si>
  <si>
    <t>At each reporting period, the Company reviews its sources of income, according to the segments breakdown. The Company also reviews its profitability by separating gains from activity which assume a real return of 3% net (less bonuses to employees and managers from excess returns), and gain from capital market effects above or below a real return of 3%, effects of interest and other special items as described below.</t>
  </si>
  <si>
    <t>Disclaimer</t>
  </si>
  <si>
    <t xml:space="preserve">LTV </t>
  </si>
  <si>
    <t xml:space="preserve">Financial liabilities - current </t>
  </si>
  <si>
    <t>Other financial investments</t>
  </si>
  <si>
    <t>Life &amp; Saving</t>
  </si>
  <si>
    <t>NIS Billions</t>
  </si>
  <si>
    <t>Nis Millions</t>
  </si>
  <si>
    <t>Definitions for profit analysis</t>
  </si>
  <si>
    <t xml:space="preserve">Economic solvency ratio </t>
  </si>
  <si>
    <t xml:space="preserve">Economic solvency ratio - Without applying the transitional provisions for the deployment period, and without adjusting the shares </t>
  </si>
  <si>
    <t>Genreral</t>
  </si>
  <si>
    <t>AUM Breakdown</t>
  </si>
  <si>
    <t>Provident</t>
  </si>
  <si>
    <t>Nostro</t>
  </si>
  <si>
    <t>Insurance and Investment Contract</t>
  </si>
  <si>
    <t>Premiums, gross, contributions towards benefits</t>
  </si>
  <si>
    <t>Provident Contribution Premiums</t>
  </si>
  <si>
    <t>Pension Contribution Premiums</t>
  </si>
  <si>
    <t>Shareholders’ equity for SCR (in )</t>
  </si>
  <si>
    <t>NIS thousand</t>
  </si>
  <si>
    <t>Underwriting Breakdown-  in Millions NIS</t>
  </si>
  <si>
    <t>property and casualty insurance profit breakdown-in Millions NIS</t>
  </si>
  <si>
    <t>Pension and Provident AUM &amp; Contrebutions Toward benefits</t>
  </si>
  <si>
    <t>Contrebutions Toward Benefits - Provident</t>
  </si>
  <si>
    <t>Contrebutions Toward Benefits - Pension</t>
  </si>
  <si>
    <t>Pension</t>
  </si>
  <si>
    <r>
      <rPr>
        <b/>
        <sz val="10"/>
        <color theme="1"/>
        <rFont val="Tahoma"/>
        <family val="2"/>
      </rPr>
      <t>*</t>
    </r>
    <r>
      <rPr>
        <sz val="10"/>
        <color theme="1"/>
        <rFont val="Tahoma"/>
        <family val="2"/>
      </rPr>
      <t xml:space="preserve"> “Audited” refers to an audit held in accordance International Standard on Assurance Engagement (ISAE) 3400 – “The Examination of Prospective Financial Information”.</t>
    </r>
  </si>
  <si>
    <t>Life Insurance and saving</t>
  </si>
  <si>
    <t>Note that this Exl. file formation is a convenience presentation of the financial details only and the parallel Hebrew report is the binding report. In case of any conflict or discrepancy between the details in the Excel file  and the original PDF report version prepared in Hebrew, the Hebrew version shall prevail. The Company make no representations as to the accuracy and reliability of the financial information in this Excel file.</t>
  </si>
  <si>
    <t>Minimum capital requirement (MCR)</t>
  </si>
  <si>
    <t>Shareholders equity for MCR</t>
  </si>
  <si>
    <t>ROEn</t>
  </si>
  <si>
    <r>
      <t xml:space="preserve">Special effects are considered by the Company as changes in profit or loss outside the ordinary course of the Company’s business, including actuarial changes as a result of studies, changes in actuarial models, exceptional effects due to structural changes and exceptional purchase expenses following the implementation of the strategy of increasing the market share in the (hereinafter - </t>
    </r>
    <r>
      <rPr>
        <b/>
        <sz val="10"/>
        <color theme="1"/>
        <rFont val="Tahoma"/>
        <family val="2"/>
      </rPr>
      <t>“Special Items”</t>
    </r>
    <r>
      <rPr>
        <sz val="10"/>
        <color theme="1"/>
        <rFont val="Tahoma"/>
        <family val="2"/>
      </rPr>
      <t>).</t>
    </r>
  </si>
  <si>
    <r>
      <t xml:space="preserve">In the health insurance and in property and casualty insurance segments, the profitability analysis is based on a breakdown to underwriting profits, which assumes a real return of 3%, and earnings stemming from capital market effects (hereinafter - the </t>
    </r>
    <r>
      <rPr>
        <b/>
        <sz val="10"/>
        <color theme="1"/>
        <rFont val="Tahoma"/>
        <family val="2"/>
      </rPr>
      <t>“underwriting profits”</t>
    </r>
    <r>
      <rPr>
        <sz val="10"/>
        <color theme="1"/>
        <rFont val="Tahoma"/>
        <family val="2"/>
      </rPr>
      <t>), which include income from nostro investments above or below a real return of 3%, the effect of the interest rate curve and other Special Items.</t>
    </r>
  </si>
  <si>
    <t>Assets under management - Pension</t>
  </si>
  <si>
    <t>Assets under management - Provident</t>
  </si>
  <si>
    <t>Profit from operations</t>
  </si>
  <si>
    <t>Net income for the year</t>
  </si>
  <si>
    <t>Total components of net other comprehensive income subsequently reclassified to profit or loss</t>
  </si>
  <si>
    <t>Total other comprehensive income, net</t>
  </si>
  <si>
    <t>Total comprehensive income for the year</t>
  </si>
  <si>
    <t>Comprehensive income for the year</t>
  </si>
  <si>
    <t>Net income before taxes on income</t>
  </si>
  <si>
    <t>Comprehensive income before taxes on income</t>
  </si>
  <si>
    <t>Other comprehensive income (loss) before taxes on income</t>
  </si>
  <si>
    <t xml:space="preserve">Comprehensive income before taxes on income </t>
  </si>
  <si>
    <t>Breakdown By Source (Total Pre-Tax income) - M NIS</t>
  </si>
  <si>
    <t>Breakdown By Policy (Total Pre-Tax income)</t>
  </si>
  <si>
    <t>Column1</t>
  </si>
  <si>
    <t>2022</t>
  </si>
  <si>
    <t>2023</t>
  </si>
  <si>
    <t>Column2</t>
  </si>
  <si>
    <t>Column3</t>
  </si>
  <si>
    <t>Investment Policies</t>
  </si>
  <si>
    <t>Life and Savings</t>
  </si>
  <si>
    <t>ריק במקור</t>
  </si>
  <si>
    <t>Non operating </t>
  </si>
  <si>
    <t>Retirement (Pension and Provident)</t>
  </si>
  <si>
    <t>Distribution (Agencies)</t>
  </si>
  <si>
    <t>Investment House &amp; Wealth (Investment Income)</t>
  </si>
  <si>
    <t>Total non-operating income</t>
  </si>
  <si>
    <t>Audited</t>
  </si>
  <si>
    <t>-</t>
  </si>
  <si>
    <t>Minimum economic solvency target without applying the Transitional Provisions</t>
  </si>
  <si>
    <t>Capital surplus over target</t>
  </si>
  <si>
    <t>Reconcilliation of investment returns above/ below 3% real returns with financial statements</t>
  </si>
  <si>
    <t>P&amp;L Items from Financial Statements</t>
  </si>
  <si>
    <t>Investment income</t>
  </si>
  <si>
    <t>Share in profits of equity-accouted investees</t>
  </si>
  <si>
    <t>Total components of net other comprehensive income</t>
  </si>
  <si>
    <t>Subtotal</t>
  </si>
  <si>
    <t>Less:</t>
  </si>
  <si>
    <t>Investment gains (losses) relating to yield-dependent policies</t>
  </si>
  <si>
    <t>Investment gains (losses) relating to investment services &amp; credit</t>
  </si>
  <si>
    <t>Corporate account (Nostro) total investment income</t>
  </si>
  <si>
    <t>Corporate account (Nostro) investment income assuming 3% real returns</t>
  </si>
  <si>
    <t>Corporate account (Nostro) investment income above (below) 3% real returns</t>
  </si>
  <si>
    <r>
      <t>Audited</t>
    </r>
    <r>
      <rPr>
        <sz val="10"/>
        <color theme="0"/>
        <rFont val="Tahoma"/>
        <family val="2"/>
      </rPr>
      <t>2</t>
    </r>
  </si>
  <si>
    <t>2024</t>
  </si>
  <si>
    <t>Q4'2024</t>
  </si>
  <si>
    <t>Q4 2023</t>
  </si>
  <si>
    <t>For December 31 2024
In Thousand NIS</t>
  </si>
  <si>
    <t>For December 31 2023
In Thousand NIS</t>
  </si>
  <si>
    <t xml:space="preserve">Core income </t>
  </si>
  <si>
    <t>Minority income</t>
  </si>
  <si>
    <t>Finance expenses, net</t>
  </si>
  <si>
    <t>Equity loss (gain)</t>
  </si>
  <si>
    <t xml:space="preserve">Income tax </t>
  </si>
  <si>
    <t>Depreciation and amortization</t>
  </si>
  <si>
    <r>
      <t xml:space="preserve">Other expenses (revenues) </t>
    </r>
    <r>
      <rPr>
        <vertAlign val="superscript"/>
        <sz val="8"/>
        <color rgb="FF000000"/>
        <rFont val="Tahoma"/>
        <family val="2"/>
      </rPr>
      <t>(*)</t>
    </r>
  </si>
  <si>
    <t>EBITDA - reported</t>
  </si>
  <si>
    <t>IFRS 16</t>
  </si>
  <si>
    <t>Equity compensation</t>
  </si>
  <si>
    <t>One-time expenses (income), net</t>
  </si>
  <si>
    <t>EBITDA - Adjusted</t>
  </si>
  <si>
    <t>EBITDA - Minority shareholders</t>
  </si>
  <si>
    <t>EBITDA - Phoenix</t>
  </si>
  <si>
    <t>Asset Management</t>
  </si>
  <si>
    <t>Financial information as of 31 December 2024</t>
  </si>
  <si>
    <t>Adjusted EBITDA for the 12-month period in the reporting period (2024) for the Asset Management, Distribution (agencies) &amp; Credit Activity (in NIS million):</t>
  </si>
  <si>
    <t>The Phoenix Financial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</si>
</sst>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 #,##0.00_ ;_ * \-#,##0.00_ ;_ * &quot;-&quot;??_ ;_ @_ "/>
    <numFmt numFmtId="164" formatCode="#,##0.0000"/>
    <numFmt numFmtId="165" formatCode="* #,##0;\(#,##0\);&quot; -&quot;;@"/>
    <numFmt numFmtId="166" formatCode="_ * #,##0_ ;_ * \-#,##0_ ;_ * &quot;-&quot;??_ ;_ @_ "/>
    <numFmt numFmtId="167" formatCode="_ * #,##0.0_ ;_ * \-#,##0.0_ ;_ * &quot;-&quot;??_ ;_ @_ "/>
    <numFmt numFmtId="168" formatCode="_(* #,##0_);_(* \(#,##0\);_(* &quot;-&quot;_);_(@_)"/>
    <numFmt numFmtId="169" formatCode="0.0"/>
    <numFmt numFmtId="170" formatCode="_(* #,##0.00_);_(* \(#,##0.00\);_(* &quot;-&quot;_);_(@_)"/>
    <numFmt numFmtId="171" formatCode="0.0%"/>
    <numFmt numFmtId="172" formatCode="* #,##0.0;\(#,##0.0\);&quot; -&quot;;@"/>
    <numFmt numFmtId="173" formatCode=";;;"/>
    <numFmt numFmtId="174" formatCode="#,##0;\(#,##0\)"/>
  </numFmts>
  <fonts count="51" x14ac:knownFonts="1">
    <font>
      <sz val="11"/>
      <color theme="1"/>
      <name val="Arial"/>
      <family val="2"/>
      <charset val="177"/>
      <scheme val="minor"/>
    </font>
    <font>
      <sz val="12"/>
      <name val="David"/>
      <family val="2"/>
      <charset val="177"/>
    </font>
    <font>
      <u/>
      <sz val="11"/>
      <color theme="10"/>
      <name val="Arial"/>
      <family val="2"/>
      <charset val="177"/>
      <scheme val="minor"/>
    </font>
    <font>
      <b/>
      <sz val="9"/>
      <color theme="1"/>
      <name val="Tahoma"/>
      <family val="2"/>
    </font>
    <font>
      <sz val="11"/>
      <color theme="1"/>
      <name val="Arial"/>
      <family val="2"/>
      <charset val="177"/>
      <scheme val="minor"/>
    </font>
    <font>
      <b/>
      <sz val="11"/>
      <color theme="1"/>
      <name val="Arial"/>
      <family val="2"/>
      <scheme val="minor"/>
    </font>
    <font>
      <sz val="9"/>
      <color theme="1"/>
      <name val="Tahoma"/>
      <family val="2"/>
    </font>
    <font>
      <b/>
      <u val="singleAccounting"/>
      <sz val="9"/>
      <color theme="1"/>
      <name val="Tahoma"/>
      <family val="2"/>
    </font>
    <font>
      <u val="singleAccounting"/>
      <sz val="9"/>
      <color theme="1"/>
      <name val="Tahoma"/>
      <family val="2"/>
    </font>
    <font>
      <u val="doubleAccounting"/>
      <sz val="9"/>
      <color theme="1"/>
      <name val="Tahoma"/>
      <family val="2"/>
    </font>
    <font>
      <sz val="9"/>
      <color theme="1"/>
      <name val="Arial"/>
      <family val="2"/>
      <charset val="177"/>
      <scheme val="minor"/>
    </font>
    <font>
      <u/>
      <sz val="9"/>
      <color theme="1"/>
      <name val="Tahoma"/>
      <family val="2"/>
    </font>
    <font>
      <b/>
      <sz val="10"/>
      <color indexed="8"/>
      <name val="Arial"/>
      <family val="2"/>
    </font>
    <font>
      <b/>
      <u/>
      <sz val="9"/>
      <color theme="1"/>
      <name val="Tahoma"/>
      <family val="2"/>
    </font>
    <font>
      <sz val="14"/>
      <color theme="1"/>
      <name val="Arial"/>
      <family val="2"/>
      <charset val="177"/>
      <scheme val="minor"/>
    </font>
    <font>
      <sz val="11"/>
      <color theme="1"/>
      <name val="David"/>
      <family val="2"/>
    </font>
    <font>
      <sz val="11"/>
      <color theme="1"/>
      <name val="Tahoma"/>
      <family val="2"/>
    </font>
    <font>
      <b/>
      <sz val="11"/>
      <color theme="1"/>
      <name val="Tahoma"/>
      <family val="2"/>
    </font>
    <font>
      <sz val="10"/>
      <color theme="1"/>
      <name val="Tahoma"/>
      <family val="2"/>
    </font>
    <font>
      <b/>
      <sz val="10"/>
      <color theme="1"/>
      <name val="Tahoma"/>
      <family val="2"/>
    </font>
    <font>
      <sz val="10"/>
      <color theme="1"/>
      <name val="Arial"/>
      <family val="2"/>
      <charset val="177"/>
      <scheme val="minor"/>
    </font>
    <font>
      <sz val="10"/>
      <name val="Tahoma"/>
      <family val="2"/>
    </font>
    <font>
      <b/>
      <sz val="10"/>
      <name val="Tahoma"/>
      <family val="2"/>
    </font>
    <font>
      <u val="singleAccounting"/>
      <sz val="10"/>
      <color theme="1"/>
      <name val="Tahoma"/>
      <family val="2"/>
    </font>
    <font>
      <u val="doubleAccounting"/>
      <sz val="10"/>
      <color theme="1"/>
      <name val="Tahoma"/>
      <family val="2"/>
    </font>
    <font>
      <b/>
      <u/>
      <sz val="10"/>
      <color theme="1"/>
      <name val="Tahoma"/>
      <family val="2"/>
    </font>
    <font>
      <u/>
      <sz val="10"/>
      <color theme="1"/>
      <name val="Tahoma"/>
      <family val="2"/>
    </font>
    <font>
      <b/>
      <u/>
      <sz val="10"/>
      <color theme="4" tint="-0.499984740745262"/>
      <name val="Tahoma"/>
      <family val="2"/>
    </font>
    <font>
      <i/>
      <sz val="10"/>
      <color theme="2" tint="-0.749992370372631"/>
      <name val="Tahoma"/>
      <family val="2"/>
    </font>
    <font>
      <sz val="10"/>
      <color theme="1"/>
      <name val="Arial"/>
      <family val="2"/>
      <scheme val="minor"/>
    </font>
    <font>
      <b/>
      <u/>
      <sz val="10"/>
      <color theme="4" tint="-0.249977111117893"/>
      <name val="Tahoma"/>
      <family val="2"/>
    </font>
    <font>
      <b/>
      <sz val="10"/>
      <color theme="0"/>
      <name val="Tahoma"/>
      <family val="2"/>
    </font>
    <font>
      <b/>
      <u/>
      <sz val="10"/>
      <color theme="0"/>
      <name val="Tahoma"/>
      <family val="2"/>
    </font>
    <font>
      <sz val="10"/>
      <color theme="0"/>
      <name val="Tahoma"/>
      <family val="2"/>
    </font>
    <font>
      <u/>
      <sz val="10"/>
      <color theme="10"/>
      <name val="Tahoma"/>
      <family val="2"/>
    </font>
    <font>
      <b/>
      <sz val="11"/>
      <color theme="5" tint="-0.249977111117893"/>
      <name val="Tahoma"/>
      <family val="2"/>
    </font>
    <font>
      <b/>
      <sz val="11"/>
      <color rgb="FF002060"/>
      <name val="Tahoma"/>
      <family val="2"/>
    </font>
    <font>
      <b/>
      <sz val="10"/>
      <color rgb="FFFF0000"/>
      <name val="Tahoma"/>
      <family val="2"/>
    </font>
    <font>
      <b/>
      <u/>
      <sz val="10"/>
      <color theme="1"/>
      <name val="Arial"/>
      <family val="2"/>
      <scheme val="minor"/>
    </font>
    <font>
      <sz val="11"/>
      <color theme="0"/>
      <name val="Arial"/>
      <family val="2"/>
      <charset val="177"/>
      <scheme val="minor"/>
    </font>
    <font>
      <b/>
      <sz val="11"/>
      <color theme="1"/>
      <name val="Calibri"/>
      <family val="2"/>
    </font>
    <font>
      <sz val="10"/>
      <name val="Arial"/>
      <family val="2"/>
      <scheme val="minor"/>
    </font>
    <font>
      <b/>
      <sz val="11"/>
      <name val="Arial"/>
      <family val="2"/>
    </font>
    <font>
      <b/>
      <sz val="10"/>
      <color theme="2" tint="-0.749992370372631"/>
      <name val="Tahoma"/>
      <family val="2"/>
    </font>
    <font>
      <sz val="10"/>
      <color theme="2" tint="-0.749992370372631"/>
      <name val="Tahoma"/>
      <family val="2"/>
    </font>
    <font>
      <b/>
      <sz val="10"/>
      <color theme="2" tint="-0.749992370372631"/>
      <name val="Tahoma"/>
      <family val="2"/>
      <charset val="177"/>
    </font>
    <font>
      <sz val="10"/>
      <color theme="1"/>
      <name val="Times New Roman"/>
      <family val="1"/>
    </font>
    <font>
      <vertAlign val="superscript"/>
      <sz val="8"/>
      <color rgb="FF000000"/>
      <name val="Tahoma"/>
      <family val="2"/>
    </font>
    <font>
      <b/>
      <sz val="10"/>
      <color rgb="FF000000"/>
      <name val="Tahoma"/>
      <family val="2"/>
    </font>
    <font>
      <sz val="10"/>
      <color rgb="FF000000"/>
      <name val="Tahoma"/>
      <family val="2"/>
    </font>
    <font>
      <b/>
      <u/>
      <sz val="8"/>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rgb="FFFFFFFF"/>
        <bgColor indexed="64"/>
      </patternFill>
    </fill>
  </fills>
  <borders count="10">
    <border>
      <left/>
      <right/>
      <top/>
      <bottom/>
      <diagonal/>
    </border>
    <border>
      <left style="thin">
        <color indexed="64"/>
      </left>
      <right/>
      <top/>
      <bottom/>
      <diagonal/>
    </border>
    <border>
      <left/>
      <right/>
      <top/>
      <bottom style="thin">
        <color indexed="64"/>
      </bottom>
      <diagonal/>
    </border>
    <border>
      <left/>
      <right/>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
      <left/>
      <right/>
      <top/>
      <bottom style="thick">
        <color theme="9" tint="-0.24994659260841701"/>
      </bottom>
      <diagonal/>
    </border>
    <border>
      <left/>
      <right/>
      <top style="thin">
        <color indexed="64"/>
      </top>
      <bottom style="double">
        <color indexed="64"/>
      </bottom>
      <diagonal/>
    </border>
    <border>
      <left/>
      <right/>
      <top style="thin">
        <color indexed="64"/>
      </top>
      <bottom/>
      <diagonal/>
    </border>
    <border>
      <left/>
      <right/>
      <top/>
      <bottom style="medium">
        <color indexed="64"/>
      </bottom>
      <diagonal/>
    </border>
  </borders>
  <cellStyleXfs count="18">
    <xf numFmtId="0" fontId="0" fillId="0" borderId="0"/>
    <xf numFmtId="0" fontId="1" fillId="0" borderId="0"/>
    <xf numFmtId="0" fontId="2" fillId="0" borderId="0" applyNumberFormat="0" applyFill="0" applyBorder="0" applyAlignment="0" applyProtection="0"/>
    <xf numFmtId="165" fontId="3" fillId="0" borderId="0">
      <alignment horizontal="right" readingOrder="1"/>
    </xf>
    <xf numFmtId="43" fontId="4" fillId="0" borderId="0" applyFont="0" applyFill="0" applyBorder="0" applyAlignment="0" applyProtection="0"/>
    <xf numFmtId="0" fontId="7" fillId="4" borderId="0">
      <alignment horizontal="center" wrapText="1" readingOrder="2"/>
    </xf>
    <xf numFmtId="0" fontId="3" fillId="4" borderId="6">
      <alignment horizontal="center" vertical="center" wrapText="1" readingOrder="2"/>
    </xf>
    <xf numFmtId="0" fontId="6" fillId="0" borderId="0">
      <alignment horizontal="right" wrapText="1" readingOrder="2"/>
    </xf>
    <xf numFmtId="165" fontId="6" fillId="0" borderId="0">
      <alignment horizontal="right" readingOrder="1"/>
    </xf>
    <xf numFmtId="0" fontId="3" fillId="0" borderId="0">
      <alignment horizontal="right" wrapText="1" readingOrder="2"/>
    </xf>
    <xf numFmtId="165" fontId="8" fillId="0" borderId="0">
      <alignment horizontal="right" readingOrder="1"/>
    </xf>
    <xf numFmtId="165" fontId="9" fillId="0" borderId="0">
      <alignment horizontal="right" readingOrder="1"/>
    </xf>
    <xf numFmtId="9" fontId="4" fillId="0" borderId="0" applyFont="0" applyFill="0" applyBorder="0" applyAlignment="0" applyProtection="0"/>
    <xf numFmtId="0" fontId="11" fillId="0" borderId="0">
      <alignment horizontal="right" wrapText="1" readingOrder="2"/>
    </xf>
    <xf numFmtId="0" fontId="12" fillId="5" borderId="1"/>
    <xf numFmtId="0" fontId="15" fillId="0" borderId="0"/>
    <xf numFmtId="0" fontId="4" fillId="0" borderId="0"/>
    <xf numFmtId="174" fontId="18" fillId="0" borderId="0">
      <alignment horizontal="center" vertical="center"/>
    </xf>
  </cellStyleXfs>
  <cellXfs count="246">
    <xf numFmtId="0" fontId="0" fillId="0" borderId="0" xfId="0"/>
    <xf numFmtId="0" fontId="0" fillId="2" borderId="0" xfId="0" applyFill="1" applyBorder="1"/>
    <xf numFmtId="0" fontId="0" fillId="0" borderId="0" xfId="0" applyBorder="1"/>
    <xf numFmtId="0" fontId="5" fillId="0" borderId="0" xfId="0" applyFont="1"/>
    <xf numFmtId="0" fontId="10" fillId="0" borderId="0" xfId="0" applyFont="1"/>
    <xf numFmtId="0" fontId="6" fillId="0" borderId="0" xfId="0" applyFont="1" applyFill="1" applyAlignment="1">
      <alignment horizontal="center"/>
    </xf>
    <xf numFmtId="0" fontId="0" fillId="2" borderId="0" xfId="0" applyFill="1"/>
    <xf numFmtId="10" fontId="6" fillId="0" borderId="0" xfId="12" applyNumberFormat="1" applyFont="1" applyAlignment="1">
      <alignment horizontal="right" readingOrder="1"/>
    </xf>
    <xf numFmtId="17" fontId="0" fillId="0" borderId="0" xfId="0" quotePrefix="1" applyNumberFormat="1"/>
    <xf numFmtId="0" fontId="14" fillId="2" borderId="0" xfId="0" applyFont="1" applyFill="1" applyBorder="1"/>
    <xf numFmtId="0" fontId="6" fillId="0" borderId="0" xfId="15" applyFont="1" applyFill="1" applyAlignment="1">
      <alignment horizontal="center"/>
    </xf>
    <xf numFmtId="0" fontId="6" fillId="0" borderId="0" xfId="15" applyFont="1" applyAlignment="1">
      <alignment horizontal="center"/>
    </xf>
    <xf numFmtId="0" fontId="16" fillId="0" borderId="0" xfId="0" applyFont="1"/>
    <xf numFmtId="0" fontId="17" fillId="0" borderId="0" xfId="0" applyFont="1"/>
    <xf numFmtId="0" fontId="6" fillId="0" borderId="0" xfId="0" applyFont="1"/>
    <xf numFmtId="9" fontId="16" fillId="0" borderId="0" xfId="12" applyFont="1"/>
    <xf numFmtId="168" fontId="22" fillId="0" borderId="5" xfId="15" applyNumberFormat="1" applyFont="1" applyFill="1" applyBorder="1" applyAlignment="1" applyProtection="1">
      <alignment horizontal="right" readingOrder="2"/>
      <protection locked="0"/>
    </xf>
    <xf numFmtId="168" fontId="19" fillId="0" borderId="5" xfId="15" applyNumberFormat="1" applyFont="1" applyBorder="1" applyAlignment="1" applyProtection="1">
      <alignment horizontal="right" readingOrder="2"/>
      <protection locked="0"/>
    </xf>
    <xf numFmtId="0" fontId="18" fillId="0" borderId="0" xfId="0" applyFont="1"/>
    <xf numFmtId="0" fontId="18" fillId="0" borderId="0" xfId="1" applyFont="1" applyFill="1" applyBorder="1" applyAlignment="1" applyProtection="1">
      <alignment horizontal="left" wrapText="1" readingOrder="1"/>
      <protection locked="0"/>
    </xf>
    <xf numFmtId="168" fontId="21" fillId="0" borderId="0" xfId="16" applyNumberFormat="1" applyFont="1" applyFill="1" applyBorder="1" applyAlignment="1" applyProtection="1">
      <alignment horizontal="right"/>
      <protection locked="0"/>
    </xf>
    <xf numFmtId="168" fontId="21" fillId="0" borderId="0" xfId="16" applyNumberFormat="1" applyFont="1" applyBorder="1" applyAlignment="1" applyProtection="1">
      <alignment horizontal="right"/>
      <protection locked="0"/>
    </xf>
    <xf numFmtId="168" fontId="18" fillId="0" borderId="0" xfId="16" applyNumberFormat="1" applyFont="1" applyBorder="1" applyAlignment="1" applyProtection="1">
      <alignment horizontal="right"/>
      <protection locked="0"/>
    </xf>
    <xf numFmtId="165" fontId="18" fillId="0" borderId="0" xfId="8" applyFont="1" applyProtection="1">
      <alignment horizontal="right" readingOrder="1"/>
      <protection locked="0"/>
    </xf>
    <xf numFmtId="171" fontId="18" fillId="0" borderId="0" xfId="12" applyNumberFormat="1" applyFont="1" applyAlignment="1" applyProtection="1">
      <alignment horizontal="right" readingOrder="1"/>
      <protection locked="0"/>
    </xf>
    <xf numFmtId="168" fontId="21" fillId="0" borderId="2" xfId="16" applyNumberFormat="1" applyFont="1" applyFill="1" applyBorder="1" applyAlignment="1" applyProtection="1">
      <alignment horizontal="right"/>
      <protection locked="0"/>
    </xf>
    <xf numFmtId="168" fontId="18" fillId="0" borderId="2" xfId="16" applyNumberFormat="1" applyFont="1" applyBorder="1" applyAlignment="1" applyProtection="1">
      <alignment horizontal="right"/>
      <protection locked="0"/>
    </xf>
    <xf numFmtId="0" fontId="19" fillId="0" borderId="0" xfId="1" applyFont="1" applyFill="1" applyBorder="1" applyAlignment="1" applyProtection="1">
      <alignment horizontal="left" wrapText="1" readingOrder="1"/>
      <protection locked="0"/>
    </xf>
    <xf numFmtId="168" fontId="22" fillId="0" borderId="0" xfId="16" applyNumberFormat="1" applyFont="1" applyFill="1" applyBorder="1" applyAlignment="1" applyProtection="1">
      <alignment horizontal="right"/>
      <protection locked="0"/>
    </xf>
    <xf numFmtId="168" fontId="19" fillId="0" borderId="0" xfId="16" applyNumberFormat="1" applyFont="1" applyBorder="1" applyAlignment="1" applyProtection="1">
      <alignment horizontal="right"/>
      <protection locked="0"/>
    </xf>
    <xf numFmtId="168" fontId="19" fillId="0" borderId="2" xfId="16" applyNumberFormat="1" applyFont="1" applyBorder="1" applyAlignment="1" applyProtection="1">
      <alignment horizontal="right"/>
      <protection locked="0"/>
    </xf>
    <xf numFmtId="168" fontId="19" fillId="0" borderId="7" xfId="16" applyNumberFormat="1" applyFont="1" applyBorder="1" applyAlignment="1" applyProtection="1">
      <alignment horizontal="right"/>
      <protection locked="0"/>
    </xf>
    <xf numFmtId="0" fontId="18" fillId="0" borderId="0" xfId="0" applyFont="1" applyAlignment="1" applyProtection="1">
      <alignment horizontal="left"/>
      <protection locked="0"/>
    </xf>
    <xf numFmtId="0" fontId="18" fillId="0" borderId="0" xfId="0" applyFont="1" applyProtection="1">
      <protection locked="0"/>
    </xf>
    <xf numFmtId="168" fontId="19" fillId="0" borderId="5" xfId="16" applyNumberFormat="1" applyFont="1" applyBorder="1" applyAlignment="1" applyProtection="1">
      <alignment horizontal="right"/>
      <protection locked="0"/>
    </xf>
    <xf numFmtId="167" fontId="18" fillId="0" borderId="0" xfId="4" applyNumberFormat="1" applyFont="1" applyProtection="1">
      <protection locked="0"/>
    </xf>
    <xf numFmtId="0" fontId="16" fillId="0" borderId="0" xfId="0" applyFont="1" applyProtection="1">
      <protection locked="0"/>
    </xf>
    <xf numFmtId="170" fontId="18" fillId="0" borderId="0" xfId="16" applyNumberFormat="1" applyFont="1" applyBorder="1" applyAlignment="1" applyProtection="1">
      <alignment horizontal="right"/>
      <protection locked="0"/>
    </xf>
    <xf numFmtId="0" fontId="18" fillId="0" borderId="0" xfId="0" applyFont="1" applyAlignment="1" applyProtection="1">
      <alignment wrapText="1"/>
      <protection locked="0"/>
    </xf>
    <xf numFmtId="165" fontId="18" fillId="0" borderId="0" xfId="3" applyFont="1" applyProtection="1">
      <alignment horizontal="right" readingOrder="1"/>
      <protection locked="0"/>
    </xf>
    <xf numFmtId="0" fontId="18" fillId="0" borderId="0" xfId="0" applyFont="1" applyBorder="1" applyProtection="1">
      <protection locked="0"/>
    </xf>
    <xf numFmtId="165" fontId="19" fillId="0" borderId="0" xfId="3" applyFont="1" applyProtection="1">
      <alignment horizontal="right" readingOrder="1"/>
      <protection locked="0"/>
    </xf>
    <xf numFmtId="0" fontId="19" fillId="0" borderId="2" xfId="0" applyFont="1" applyBorder="1" applyProtection="1">
      <protection locked="0"/>
    </xf>
    <xf numFmtId="165" fontId="19" fillId="0" borderId="2" xfId="3" applyFont="1" applyBorder="1" applyProtection="1">
      <alignment horizontal="right" readingOrder="1"/>
      <protection locked="0"/>
    </xf>
    <xf numFmtId="165" fontId="19" fillId="0" borderId="0" xfId="3" applyFont="1" applyBorder="1" applyProtection="1">
      <alignment horizontal="right" readingOrder="1"/>
      <protection locked="0"/>
    </xf>
    <xf numFmtId="166" fontId="18" fillId="0" borderId="0" xfId="4" applyNumberFormat="1" applyFont="1" applyProtection="1">
      <protection locked="0"/>
    </xf>
    <xf numFmtId="0" fontId="18" fillId="0" borderId="0" xfId="0" applyFont="1" applyBorder="1" applyAlignment="1" applyProtection="1">
      <alignment wrapText="1"/>
      <protection locked="0"/>
    </xf>
    <xf numFmtId="166" fontId="18" fillId="0" borderId="2" xfId="4" applyNumberFormat="1" applyFont="1" applyBorder="1" applyProtection="1">
      <protection locked="0"/>
    </xf>
    <xf numFmtId="0" fontId="19" fillId="0" borderId="0" xfId="0" applyFont="1" applyBorder="1" applyAlignment="1" applyProtection="1">
      <alignment wrapText="1"/>
      <protection locked="0"/>
    </xf>
    <xf numFmtId="166" fontId="19" fillId="0" borderId="2" xfId="4" applyNumberFormat="1" applyFont="1" applyBorder="1" applyProtection="1">
      <protection locked="0"/>
    </xf>
    <xf numFmtId="166" fontId="19" fillId="0" borderId="3" xfId="4" applyNumberFormat="1" applyFont="1" applyBorder="1" applyProtection="1">
      <protection locked="0"/>
    </xf>
    <xf numFmtId="166" fontId="19" fillId="0" borderId="4" xfId="4" applyNumberFormat="1" applyFont="1" applyBorder="1" applyProtection="1">
      <protection locked="0"/>
    </xf>
    <xf numFmtId="0" fontId="0" fillId="0" borderId="0" xfId="0" applyProtection="1">
      <protection locked="0"/>
    </xf>
    <xf numFmtId="166" fontId="18" fillId="0" borderId="5" xfId="4" applyNumberFormat="1" applyFont="1" applyBorder="1" applyProtection="1">
      <protection locked="0"/>
    </xf>
    <xf numFmtId="166" fontId="18" fillId="0" borderId="7" xfId="4" applyNumberFormat="1" applyFont="1" applyBorder="1" applyProtection="1">
      <protection locked="0"/>
    </xf>
    <xf numFmtId="166" fontId="19" fillId="0" borderId="7" xfId="4" applyNumberFormat="1" applyFont="1" applyBorder="1" applyProtection="1">
      <protection locked="0"/>
    </xf>
    <xf numFmtId="0" fontId="18" fillId="0" borderId="0" xfId="7" applyFont="1" applyAlignment="1" applyProtection="1">
      <alignment horizontal="left" wrapText="1" readingOrder="1"/>
      <protection locked="0"/>
    </xf>
    <xf numFmtId="165" fontId="23" fillId="0" borderId="0" xfId="10" applyFont="1" applyProtection="1">
      <alignment horizontal="right" readingOrder="1"/>
      <protection locked="0"/>
    </xf>
    <xf numFmtId="0" fontId="19" fillId="0" borderId="0" xfId="9" applyFont="1" applyAlignment="1" applyProtection="1">
      <alignment horizontal="left" wrapText="1" readingOrder="1"/>
      <protection locked="0"/>
    </xf>
    <xf numFmtId="0" fontId="18" fillId="0" borderId="0" xfId="7" quotePrefix="1" applyFont="1" applyAlignment="1" applyProtection="1">
      <alignment horizontal="left" wrapText="1" readingOrder="1"/>
      <protection locked="0"/>
    </xf>
    <xf numFmtId="0" fontId="19" fillId="0" borderId="0" xfId="9" quotePrefix="1" applyFont="1" applyAlignment="1" applyProtection="1">
      <alignment horizontal="left" wrapText="1" readingOrder="1"/>
      <protection locked="0"/>
    </xf>
    <xf numFmtId="165" fontId="23" fillId="0" borderId="0" xfId="11" applyFont="1" applyProtection="1">
      <alignment horizontal="right" readingOrder="1"/>
      <protection locked="0"/>
    </xf>
    <xf numFmtId="165" fontId="24" fillId="0" borderId="0" xfId="11" applyFont="1" applyProtection="1">
      <alignment horizontal="right" readingOrder="1"/>
      <protection locked="0"/>
    </xf>
    <xf numFmtId="0" fontId="3" fillId="0" borderId="0" xfId="9" applyFont="1" applyAlignment="1" applyProtection="1">
      <alignment horizontal="left" wrapText="1" readingOrder="1"/>
      <protection locked="0"/>
    </xf>
    <xf numFmtId="165" fontId="9" fillId="0" borderId="0" xfId="11" applyFont="1" applyProtection="1">
      <alignment horizontal="right" readingOrder="1"/>
      <protection locked="0"/>
    </xf>
    <xf numFmtId="0" fontId="6" fillId="0" borderId="0" xfId="0" applyFont="1" applyProtection="1">
      <protection locked="0"/>
    </xf>
    <xf numFmtId="165" fontId="18" fillId="0" borderId="2" xfId="10" applyFont="1" applyBorder="1" applyProtection="1">
      <alignment horizontal="right" readingOrder="1"/>
      <protection locked="0"/>
    </xf>
    <xf numFmtId="171" fontId="18" fillId="0" borderId="2" xfId="12" applyNumberFormat="1" applyFont="1" applyBorder="1" applyAlignment="1" applyProtection="1">
      <alignment horizontal="right" readingOrder="1"/>
      <protection locked="0"/>
    </xf>
    <xf numFmtId="165" fontId="18" fillId="0" borderId="5" xfId="10" applyFont="1" applyBorder="1" applyProtection="1">
      <alignment horizontal="right" readingOrder="1"/>
      <protection locked="0"/>
    </xf>
    <xf numFmtId="171" fontId="18" fillId="0" borderId="5" xfId="12" applyNumberFormat="1" applyFont="1" applyBorder="1" applyAlignment="1" applyProtection="1">
      <alignment horizontal="right" readingOrder="1"/>
      <protection locked="0"/>
    </xf>
    <xf numFmtId="165" fontId="18" fillId="0" borderId="2" xfId="11" applyFont="1" applyBorder="1" applyProtection="1">
      <alignment horizontal="right" readingOrder="1"/>
      <protection locked="0"/>
    </xf>
    <xf numFmtId="165" fontId="18" fillId="0" borderId="5" xfId="11" applyFont="1" applyBorder="1" applyProtection="1">
      <alignment horizontal="right" readingOrder="1"/>
      <protection locked="0"/>
    </xf>
    <xf numFmtId="165" fontId="18" fillId="0" borderId="0" xfId="11" applyFont="1" applyProtection="1">
      <alignment horizontal="right" readingOrder="1"/>
      <protection locked="0"/>
    </xf>
    <xf numFmtId="165" fontId="18" fillId="0" borderId="7" xfId="11" applyFont="1" applyBorder="1" applyProtection="1">
      <alignment horizontal="right" readingOrder="1"/>
      <protection locked="0"/>
    </xf>
    <xf numFmtId="0" fontId="25" fillId="0" borderId="0" xfId="9" applyFont="1" applyAlignment="1" applyProtection="1">
      <alignment horizontal="left" wrapText="1" readingOrder="1"/>
      <protection locked="0"/>
    </xf>
    <xf numFmtId="0" fontId="19" fillId="0" borderId="0" xfId="7" applyFont="1" applyFill="1" applyAlignment="1" applyProtection="1">
      <alignment horizontal="left" wrapText="1" readingOrder="1"/>
      <protection locked="0"/>
    </xf>
    <xf numFmtId="0" fontId="19" fillId="0" borderId="7" xfId="0" applyFont="1" applyBorder="1" applyProtection="1">
      <protection locked="0"/>
    </xf>
    <xf numFmtId="0" fontId="25" fillId="0" borderId="0" xfId="9" quotePrefix="1" applyFont="1" applyAlignment="1" applyProtection="1">
      <alignment horizontal="left" wrapText="1" readingOrder="1"/>
      <protection locked="0"/>
    </xf>
    <xf numFmtId="0" fontId="26" fillId="0" borderId="0" xfId="7" applyFont="1" applyAlignment="1" applyProtection="1">
      <alignment horizontal="left" wrapText="1" readingOrder="1"/>
      <protection locked="0"/>
    </xf>
    <xf numFmtId="0" fontId="19" fillId="0" borderId="0" xfId="0" applyFont="1" applyProtection="1">
      <protection locked="0"/>
    </xf>
    <xf numFmtId="0" fontId="19" fillId="0" borderId="0" xfId="7" applyFont="1" applyAlignment="1" applyProtection="1">
      <alignment horizontal="left" wrapText="1" readingOrder="1"/>
      <protection locked="0"/>
    </xf>
    <xf numFmtId="9" fontId="16" fillId="0" borderId="0" xfId="12" applyFont="1" applyProtection="1">
      <protection locked="0"/>
    </xf>
    <xf numFmtId="165" fontId="18" fillId="0" borderId="2" xfId="8" applyFont="1" applyBorder="1" applyProtection="1">
      <alignment horizontal="right" readingOrder="1"/>
      <protection locked="0"/>
    </xf>
    <xf numFmtId="10" fontId="18" fillId="0" borderId="0" xfId="12" applyNumberFormat="1" applyFont="1" applyAlignment="1" applyProtection="1">
      <alignment horizontal="right" readingOrder="1"/>
      <protection locked="0"/>
    </xf>
    <xf numFmtId="0" fontId="10" fillId="0" borderId="0" xfId="0" applyFont="1" applyProtection="1">
      <protection locked="0"/>
    </xf>
    <xf numFmtId="165" fontId="18" fillId="0" borderId="7" xfId="10" applyFont="1" applyBorder="1" applyProtection="1">
      <alignment horizontal="right" readingOrder="1"/>
      <protection locked="0"/>
    </xf>
    <xf numFmtId="0" fontId="13" fillId="0" borderId="0" xfId="9" applyFont="1" applyAlignment="1" applyProtection="1">
      <alignment horizontal="left" wrapText="1" readingOrder="1"/>
      <protection locked="0"/>
    </xf>
    <xf numFmtId="0" fontId="25" fillId="0" borderId="0" xfId="7" applyFont="1" applyFill="1" applyAlignment="1" applyProtection="1">
      <alignment horizontal="left" wrapText="1" readingOrder="1"/>
      <protection locked="0"/>
    </xf>
    <xf numFmtId="0" fontId="20" fillId="0" borderId="0" xfId="0" applyFont="1"/>
    <xf numFmtId="0" fontId="27" fillId="0" borderId="0" xfId="0" applyFont="1" applyProtection="1">
      <protection locked="0"/>
    </xf>
    <xf numFmtId="0" fontId="25" fillId="0" borderId="0" xfId="0" applyFont="1" applyProtection="1">
      <protection locked="0"/>
    </xf>
    <xf numFmtId="0" fontId="28" fillId="0" borderId="0" xfId="0" applyFont="1" applyProtection="1">
      <protection locked="0"/>
    </xf>
    <xf numFmtId="169" fontId="18" fillId="0" borderId="0" xfId="0" applyNumberFormat="1" applyFont="1" applyProtection="1">
      <protection locked="0"/>
    </xf>
    <xf numFmtId="171" fontId="18" fillId="0" borderId="0" xfId="0" applyNumberFormat="1" applyFont="1" applyProtection="1">
      <protection locked="0"/>
    </xf>
    <xf numFmtId="10" fontId="18" fillId="0" borderId="0" xfId="0" applyNumberFormat="1" applyFont="1" applyProtection="1">
      <protection locked="0"/>
    </xf>
    <xf numFmtId="0" fontId="26" fillId="0" borderId="0" xfId="0" applyFont="1" applyProtection="1">
      <protection locked="0"/>
    </xf>
    <xf numFmtId="0" fontId="20" fillId="0" borderId="0" xfId="0" applyFont="1" applyProtection="1">
      <protection locked="0"/>
    </xf>
    <xf numFmtId="0" fontId="29" fillId="0" borderId="0" xfId="0" applyFont="1"/>
    <xf numFmtId="0" fontId="18" fillId="0" borderId="0" xfId="0" applyFont="1" applyAlignment="1" applyProtection="1">
      <alignment horizontal="center"/>
      <protection locked="0"/>
    </xf>
    <xf numFmtId="0" fontId="25" fillId="0" borderId="0" xfId="0" applyFont="1" applyAlignment="1" applyProtection="1">
      <alignment wrapText="1"/>
      <protection locked="0"/>
    </xf>
    <xf numFmtId="0" fontId="19" fillId="0" borderId="0" xfId="0" applyFont="1" applyAlignment="1" applyProtection="1">
      <alignment wrapText="1"/>
      <protection locked="0"/>
    </xf>
    <xf numFmtId="0" fontId="27" fillId="0" borderId="0" xfId="0" applyFont="1" applyAlignment="1" applyProtection="1">
      <alignment wrapText="1"/>
      <protection locked="0"/>
    </xf>
    <xf numFmtId="0" fontId="31" fillId="3" borderId="0" xfId="0" applyFont="1" applyFill="1" applyAlignment="1" applyProtection="1">
      <alignment wrapText="1"/>
      <protection locked="0"/>
    </xf>
    <xf numFmtId="0" fontId="31" fillId="3" borderId="0" xfId="0" applyFont="1" applyFill="1" applyAlignment="1" applyProtection="1">
      <alignment horizontal="center" wrapText="1"/>
      <protection locked="0"/>
    </xf>
    <xf numFmtId="0" fontId="32" fillId="3" borderId="0" xfId="0" applyFont="1" applyFill="1" applyProtection="1">
      <protection locked="0"/>
    </xf>
    <xf numFmtId="0" fontId="31" fillId="3" borderId="0" xfId="0" applyFont="1" applyFill="1" applyProtection="1">
      <protection locked="0"/>
    </xf>
    <xf numFmtId="0" fontId="18" fillId="0" borderId="0" xfId="15" applyNumberFormat="1" applyFont="1" applyFill="1" applyAlignment="1">
      <alignment horizontal="center"/>
    </xf>
    <xf numFmtId="0" fontId="18" fillId="0" borderId="0" xfId="0" applyFont="1" applyBorder="1"/>
    <xf numFmtId="0" fontId="31" fillId="3" borderId="0" xfId="0" applyFont="1" applyFill="1" applyAlignment="1" applyProtection="1">
      <alignment vertical="center"/>
      <protection locked="0"/>
    </xf>
    <xf numFmtId="0" fontId="31" fillId="3" borderId="0" xfId="0" applyFont="1" applyFill="1" applyAlignment="1" applyProtection="1">
      <alignment horizontal="center"/>
      <protection locked="0"/>
    </xf>
    <xf numFmtId="0" fontId="33" fillId="3" borderId="0" xfId="0" applyFont="1" applyFill="1" applyProtection="1">
      <protection locked="0"/>
    </xf>
    <xf numFmtId="0" fontId="32" fillId="3" borderId="0" xfId="0" applyFont="1" applyFill="1" applyAlignment="1" applyProtection="1">
      <alignment wrapText="1"/>
      <protection locked="0"/>
    </xf>
    <xf numFmtId="0" fontId="21" fillId="0" borderId="0" xfId="0" applyNumberFormat="1" applyFont="1" applyAlignment="1">
      <alignment horizontal="center"/>
    </xf>
    <xf numFmtId="0" fontId="18" fillId="0" borderId="0" xfId="0" applyFont="1" applyAlignment="1">
      <alignment horizontal="left"/>
    </xf>
    <xf numFmtId="0" fontId="18" fillId="0" borderId="0" xfId="0" applyFont="1" applyAlignment="1">
      <alignment horizontal="center" vertical="center"/>
    </xf>
    <xf numFmtId="0" fontId="31" fillId="3" borderId="0" xfId="0" applyFont="1" applyFill="1" applyAlignment="1" applyProtection="1">
      <alignment vertical="center" wrapText="1"/>
      <protection locked="0"/>
    </xf>
    <xf numFmtId="0" fontId="31" fillId="3" borderId="0" xfId="0" applyFont="1" applyFill="1" applyAlignment="1" applyProtection="1">
      <alignment horizontal="center" vertical="center" wrapText="1"/>
      <protection locked="0"/>
    </xf>
    <xf numFmtId="0" fontId="18" fillId="0" borderId="0" xfId="15" applyFont="1" applyFill="1" applyAlignment="1">
      <alignment horizontal="center"/>
    </xf>
    <xf numFmtId="169" fontId="18" fillId="0" borderId="0" xfId="15" applyNumberFormat="1" applyFont="1" applyFill="1" applyAlignment="1">
      <alignment horizontal="center"/>
    </xf>
    <xf numFmtId="0" fontId="18" fillId="0" borderId="0" xfId="15" applyFont="1" applyAlignment="1">
      <alignment horizontal="center"/>
    </xf>
    <xf numFmtId="0" fontId="19" fillId="0" borderId="0" xfId="0" applyFont="1"/>
    <xf numFmtId="165" fontId="18" fillId="0" borderId="0" xfId="10" applyFont="1" applyBorder="1" applyProtection="1">
      <alignment horizontal="right" readingOrder="1"/>
      <protection locked="0"/>
    </xf>
    <xf numFmtId="0" fontId="20" fillId="0" borderId="0" xfId="0" applyFont="1" applyBorder="1" applyProtection="1">
      <protection locked="0"/>
    </xf>
    <xf numFmtId="0" fontId="20" fillId="0" borderId="0" xfId="0" applyFont="1" applyBorder="1"/>
    <xf numFmtId="165" fontId="18" fillId="0" borderId="0" xfId="8" applyNumberFormat="1" applyFont="1" applyProtection="1">
      <alignment horizontal="right" readingOrder="1"/>
      <protection locked="0"/>
    </xf>
    <xf numFmtId="165" fontId="18" fillId="0" borderId="0" xfId="0" applyNumberFormat="1" applyFont="1" applyProtection="1">
      <protection locked="0"/>
    </xf>
    <xf numFmtId="43" fontId="18" fillId="0" borderId="0" xfId="4" applyNumberFormat="1" applyFont="1" applyProtection="1">
      <protection locked="0"/>
    </xf>
    <xf numFmtId="165" fontId="16" fillId="0" borderId="0" xfId="0" applyNumberFormat="1" applyFont="1" applyProtection="1">
      <protection locked="0"/>
    </xf>
    <xf numFmtId="165" fontId="20" fillId="0" borderId="0" xfId="0" applyNumberFormat="1" applyFont="1" applyProtection="1">
      <protection locked="0"/>
    </xf>
    <xf numFmtId="0" fontId="18" fillId="0" borderId="0" xfId="0" applyFont="1" applyAlignment="1">
      <alignment wrapText="1"/>
    </xf>
    <xf numFmtId="171" fontId="18" fillId="0" borderId="0" xfId="12" applyNumberFormat="1" applyFont="1" applyProtection="1">
      <protection locked="0"/>
    </xf>
    <xf numFmtId="166" fontId="18" fillId="0" borderId="0" xfId="4" applyNumberFormat="1" applyFont="1" applyAlignment="1" applyProtection="1">
      <alignment horizontal="right" readingOrder="1"/>
      <protection locked="0"/>
    </xf>
    <xf numFmtId="166" fontId="18" fillId="0" borderId="2" xfId="4" applyNumberFormat="1" applyFont="1" applyBorder="1" applyAlignment="1" applyProtection="1">
      <alignment horizontal="right" readingOrder="1"/>
      <protection locked="0"/>
    </xf>
    <xf numFmtId="0" fontId="31" fillId="3" borderId="0" xfId="0" applyFont="1" applyFill="1" applyAlignment="1" applyProtection="1">
      <alignment horizontal="center" vertical="center" wrapText="1"/>
      <protection locked="0"/>
    </xf>
    <xf numFmtId="0" fontId="18" fillId="2" borderId="0" xfId="0" applyFont="1" applyFill="1" applyBorder="1"/>
    <xf numFmtId="0" fontId="34" fillId="2" borderId="0" xfId="2" applyFont="1" applyFill="1" applyBorder="1"/>
    <xf numFmtId="0" fontId="35" fillId="2" borderId="0" xfId="0" applyFont="1" applyFill="1" applyBorder="1"/>
    <xf numFmtId="0" fontId="36" fillId="2" borderId="0" xfId="0" applyFont="1" applyFill="1" applyBorder="1"/>
    <xf numFmtId="0" fontId="37" fillId="0" borderId="0" xfId="0" applyFont="1" applyAlignment="1">
      <alignment wrapText="1"/>
    </xf>
    <xf numFmtId="172" fontId="18" fillId="0" borderId="0" xfId="8" applyNumberFormat="1" applyFont="1" applyProtection="1">
      <alignment horizontal="right" readingOrder="1"/>
      <protection locked="0"/>
    </xf>
    <xf numFmtId="164" fontId="18" fillId="0" borderId="0" xfId="0" applyNumberFormat="1" applyFont="1"/>
    <xf numFmtId="0" fontId="19" fillId="0" borderId="0" xfId="0" applyFont="1" applyAlignment="1" applyProtection="1">
      <alignment horizontal="left"/>
      <protection locked="0"/>
    </xf>
    <xf numFmtId="165" fontId="18" fillId="0" borderId="0" xfId="8" applyFont="1" applyBorder="1" applyProtection="1">
      <alignment horizontal="right" readingOrder="1"/>
      <protection locked="0"/>
    </xf>
    <xf numFmtId="171" fontId="33" fillId="0" borderId="0" xfId="0" applyNumberFormat="1" applyFont="1" applyProtection="1">
      <protection locked="0"/>
    </xf>
    <xf numFmtId="0" fontId="18" fillId="0" borderId="2"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1" fontId="18" fillId="0" borderId="0" xfId="0" applyNumberFormat="1" applyFont="1" applyAlignment="1" applyProtection="1">
      <alignment horizontal="center" vertical="center"/>
      <protection locked="0"/>
    </xf>
    <xf numFmtId="169" fontId="18" fillId="0" borderId="0" xfId="0" applyNumberFormat="1" applyFont="1" applyAlignment="1" applyProtection="1">
      <alignment horizontal="center" vertical="center"/>
      <protection locked="0"/>
    </xf>
    <xf numFmtId="171" fontId="18" fillId="0" borderId="0" xfId="0" applyNumberFormat="1" applyFont="1" applyAlignment="1" applyProtection="1">
      <alignment horizontal="center" vertical="center"/>
      <protection locked="0"/>
    </xf>
    <xf numFmtId="171" fontId="18" fillId="0" borderId="0" xfId="0" applyNumberFormat="1" applyFont="1" applyFill="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169" fontId="18" fillId="0" borderId="0" xfId="0" applyNumberFormat="1" applyFont="1" applyFill="1" applyAlignment="1" applyProtection="1">
      <alignment horizontal="center"/>
      <protection locked="0"/>
    </xf>
    <xf numFmtId="173" fontId="18" fillId="0" borderId="0" xfId="0" applyNumberFormat="1" applyFont="1" applyProtection="1">
      <protection locked="0"/>
    </xf>
    <xf numFmtId="0" fontId="40" fillId="0" borderId="0" xfId="0" applyFont="1" applyAlignment="1">
      <alignment horizontal="center"/>
    </xf>
    <xf numFmtId="173" fontId="18" fillId="0" borderId="0" xfId="4" applyNumberFormat="1" applyFont="1" applyProtection="1">
      <protection locked="0"/>
    </xf>
    <xf numFmtId="173" fontId="20" fillId="0" borderId="0" xfId="0" applyNumberFormat="1" applyFont="1" applyProtection="1">
      <protection locked="0"/>
    </xf>
    <xf numFmtId="173" fontId="19" fillId="0" borderId="0" xfId="0" applyNumberFormat="1" applyFont="1" applyProtection="1">
      <protection locked="0"/>
    </xf>
    <xf numFmtId="3" fontId="18" fillId="0" borderId="0" xfId="4" applyNumberFormat="1" applyFont="1" applyBorder="1" applyAlignment="1" applyProtection="1">
      <alignment horizontal="center"/>
      <protection locked="0"/>
    </xf>
    <xf numFmtId="3" fontId="18" fillId="0" borderId="0" xfId="4" applyNumberFormat="1" applyFont="1" applyFill="1" applyBorder="1" applyAlignment="1" applyProtection="1">
      <alignment horizontal="center"/>
      <protection locked="0"/>
    </xf>
    <xf numFmtId="3" fontId="18" fillId="0" borderId="2" xfId="4" applyNumberFormat="1" applyFont="1" applyBorder="1" applyAlignment="1" applyProtection="1">
      <alignment horizontal="center"/>
      <protection locked="0"/>
    </xf>
    <xf numFmtId="3" fontId="18" fillId="0" borderId="2" xfId="4" applyNumberFormat="1" applyFont="1" applyFill="1" applyBorder="1" applyAlignment="1" applyProtection="1">
      <alignment horizontal="center"/>
      <protection locked="0"/>
    </xf>
    <xf numFmtId="173" fontId="18" fillId="0" borderId="0" xfId="0" applyNumberFormat="1" applyFont="1" applyFill="1" applyProtection="1">
      <protection locked="0"/>
    </xf>
    <xf numFmtId="173" fontId="18" fillId="0" borderId="0" xfId="4" applyNumberFormat="1" applyFont="1" applyFill="1" applyProtection="1">
      <protection locked="0"/>
    </xf>
    <xf numFmtId="0" fontId="20" fillId="0" borderId="0" xfId="0" applyFont="1" applyFill="1"/>
    <xf numFmtId="166" fontId="20" fillId="0" borderId="0" xfId="4" applyNumberFormat="1" applyFont="1"/>
    <xf numFmtId="0" fontId="22" fillId="0" borderId="0" xfId="0" applyFont="1" applyProtection="1">
      <protection locked="0"/>
    </xf>
    <xf numFmtId="0" fontId="39" fillId="0" borderId="0" xfId="0" applyFont="1"/>
    <xf numFmtId="0" fontId="33" fillId="0" borderId="0" xfId="0" applyFont="1" applyAlignment="1" applyProtection="1">
      <alignment horizontal="center"/>
      <protection locked="0"/>
    </xf>
    <xf numFmtId="14" fontId="18" fillId="0" borderId="2" xfId="0" applyNumberFormat="1" applyFont="1" applyBorder="1" applyAlignment="1" applyProtection="1">
      <alignment horizontal="center"/>
      <protection locked="0"/>
    </xf>
    <xf numFmtId="3" fontId="18" fillId="0" borderId="0" xfId="0" applyNumberFormat="1" applyFont="1" applyAlignment="1" applyProtection="1">
      <alignment horizontal="center"/>
      <protection locked="0"/>
    </xf>
    <xf numFmtId="3" fontId="18" fillId="0" borderId="2" xfId="0" applyNumberFormat="1" applyFont="1" applyBorder="1" applyAlignment="1" applyProtection="1">
      <alignment horizontal="center"/>
      <protection locked="0"/>
    </xf>
    <xf numFmtId="9" fontId="19" fillId="0" borderId="7" xfId="12" applyFont="1" applyBorder="1" applyAlignment="1" applyProtection="1">
      <alignment horizontal="center"/>
      <protection locked="0"/>
    </xf>
    <xf numFmtId="3" fontId="18" fillId="0" borderId="3" xfId="4" applyNumberFormat="1" applyFont="1" applyBorder="1" applyAlignment="1" applyProtection="1">
      <alignment horizontal="center" vertical="center"/>
      <protection locked="0"/>
    </xf>
    <xf numFmtId="3" fontId="18" fillId="0" borderId="3" xfId="0" applyNumberFormat="1" applyFont="1" applyBorder="1" applyAlignment="1" applyProtection="1">
      <alignment horizontal="center" vertical="center"/>
      <protection locked="0"/>
    </xf>
    <xf numFmtId="9" fontId="19" fillId="0" borderId="0" xfId="0" applyNumberFormat="1" applyFont="1" applyAlignment="1" applyProtection="1">
      <alignment horizontal="center" vertical="center"/>
      <protection locked="0"/>
    </xf>
    <xf numFmtId="0" fontId="33" fillId="0" borderId="0" xfId="0" applyFont="1" applyProtection="1">
      <protection locked="0"/>
    </xf>
    <xf numFmtId="173" fontId="20" fillId="0" borderId="0" xfId="0" applyNumberFormat="1" applyFont="1"/>
    <xf numFmtId="173" fontId="30" fillId="0" borderId="0" xfId="0" applyNumberFormat="1" applyFont="1" applyAlignment="1" applyProtection="1">
      <alignment wrapText="1"/>
      <protection locked="0"/>
    </xf>
    <xf numFmtId="166" fontId="18" fillId="0" borderId="3" xfId="4" applyNumberFormat="1" applyFont="1" applyFill="1" applyBorder="1" applyAlignment="1" applyProtection="1">
      <alignment horizontal="center"/>
      <protection locked="0"/>
    </xf>
    <xf numFmtId="3" fontId="18" fillId="0" borderId="3" xfId="4" applyNumberFormat="1" applyFont="1" applyFill="1" applyBorder="1" applyAlignment="1" applyProtection="1">
      <alignment horizontal="center"/>
      <protection locked="0"/>
    </xf>
    <xf numFmtId="3" fontId="18" fillId="0" borderId="3" xfId="0" applyNumberFormat="1" applyFont="1" applyFill="1" applyBorder="1" applyAlignment="1" applyProtection="1">
      <alignment horizontal="center"/>
      <protection locked="0"/>
    </xf>
    <xf numFmtId="9" fontId="19" fillId="0" borderId="0" xfId="0" applyNumberFormat="1" applyFont="1" applyFill="1" applyAlignment="1" applyProtection="1">
      <alignment horizontal="center"/>
      <protection locked="0"/>
    </xf>
    <xf numFmtId="9" fontId="18" fillId="0" borderId="3" xfId="0" applyNumberFormat="1" applyFont="1" applyFill="1" applyBorder="1" applyAlignment="1" applyProtection="1">
      <alignment horizontal="center"/>
      <protection locked="0"/>
    </xf>
    <xf numFmtId="3" fontId="19" fillId="0" borderId="0" xfId="0" applyNumberFormat="1" applyFont="1" applyFill="1" applyAlignment="1" applyProtection="1">
      <alignment horizontal="center"/>
      <protection locked="0"/>
    </xf>
    <xf numFmtId="49" fontId="43" fillId="0" borderId="2" xfId="0" applyNumberFormat="1" applyFont="1" applyFill="1" applyBorder="1" applyAlignment="1" applyProtection="1">
      <alignment horizontal="right" vertical="center" wrapText="1" readingOrder="1"/>
    </xf>
    <xf numFmtId="174" fontId="44" fillId="0" borderId="0" xfId="17" applyFont="1" applyFill="1" applyBorder="1" applyAlignment="1">
      <alignment horizontal="right" readingOrder="1"/>
    </xf>
    <xf numFmtId="174" fontId="45" fillId="0" borderId="5" xfId="17" applyFont="1" applyFill="1" applyBorder="1" applyAlignment="1">
      <alignment horizontal="right" readingOrder="1"/>
    </xf>
    <xf numFmtId="174" fontId="45" fillId="0" borderId="0" xfId="17" applyFont="1" applyFill="1" applyBorder="1" applyAlignment="1">
      <alignment horizontal="right" readingOrder="1"/>
    </xf>
    <xf numFmtId="174" fontId="43" fillId="0" borderId="3" xfId="17" applyFont="1" applyFill="1" applyBorder="1" applyAlignment="1">
      <alignment horizontal="right" readingOrder="1"/>
    </xf>
    <xf numFmtId="0" fontId="48" fillId="5" borderId="0" xfId="0" applyFont="1" applyFill="1" applyAlignment="1">
      <alignment horizontal="center" vertical="center" readingOrder="1"/>
    </xf>
    <xf numFmtId="0" fontId="49" fillId="5" borderId="9" xfId="0" applyFont="1" applyFill="1" applyBorder="1" applyAlignment="1">
      <alignment horizontal="center" vertical="center" readingOrder="1"/>
    </xf>
    <xf numFmtId="0" fontId="48" fillId="5" borderId="9" xfId="0" applyFont="1" applyFill="1" applyBorder="1" applyAlignment="1">
      <alignment horizontal="center" vertical="center" readingOrder="1"/>
    </xf>
    <xf numFmtId="0" fontId="46" fillId="5" borderId="0" xfId="0" applyFont="1" applyFill="1"/>
    <xf numFmtId="0" fontId="49" fillId="5" borderId="3" xfId="0" applyFont="1" applyFill="1" applyBorder="1" applyAlignment="1">
      <alignment horizontal="center" vertical="center" readingOrder="1"/>
    </xf>
    <xf numFmtId="3" fontId="48" fillId="5" borderId="0" xfId="0" applyNumberFormat="1" applyFont="1" applyFill="1" applyAlignment="1">
      <alignment horizontal="center" vertical="center" readingOrder="1"/>
    </xf>
    <xf numFmtId="3" fontId="48" fillId="5" borderId="9" xfId="0" applyNumberFormat="1" applyFont="1" applyFill="1" applyBorder="1" applyAlignment="1">
      <alignment horizontal="center" vertical="center" readingOrder="1"/>
    </xf>
    <xf numFmtId="3" fontId="49" fillId="5" borderId="3" xfId="0" applyNumberFormat="1" applyFont="1" applyFill="1" applyBorder="1" applyAlignment="1">
      <alignment horizontal="center" vertical="center" readingOrder="1"/>
    </xf>
    <xf numFmtId="174" fontId="44" fillId="0" borderId="0" xfId="17" applyFont="1" applyFill="1" applyBorder="1" applyAlignment="1">
      <alignment horizontal="center" readingOrder="1"/>
    </xf>
    <xf numFmtId="174" fontId="44" fillId="0" borderId="9" xfId="17" applyFont="1" applyFill="1" applyBorder="1" applyAlignment="1">
      <alignment horizontal="center" readingOrder="1"/>
    </xf>
    <xf numFmtId="0" fontId="50" fillId="5" borderId="0" xfId="0" applyFont="1" applyFill="1" applyAlignment="1">
      <alignment horizontal="center" wrapText="1" readingOrder="1"/>
    </xf>
    <xf numFmtId="1" fontId="21" fillId="0" borderId="0" xfId="4" applyNumberFormat="1" applyFont="1" applyBorder="1" applyAlignment="1" applyProtection="1">
      <alignment horizontal="center" readingOrder="1"/>
      <protection locked="0"/>
    </xf>
    <xf numFmtId="1" fontId="18" fillId="0" borderId="0" xfId="4" applyNumberFormat="1" applyFont="1" applyBorder="1" applyAlignment="1" applyProtection="1">
      <alignment horizontal="center" readingOrder="1"/>
      <protection locked="0"/>
    </xf>
    <xf numFmtId="1" fontId="21" fillId="0" borderId="2" xfId="4" applyNumberFormat="1" applyFont="1" applyBorder="1" applyAlignment="1" applyProtection="1">
      <alignment horizontal="center" readingOrder="1"/>
      <protection locked="0"/>
    </xf>
    <xf numFmtId="1" fontId="18" fillId="0" borderId="2" xfId="4" applyNumberFormat="1" applyFont="1" applyBorder="1" applyAlignment="1" applyProtection="1">
      <alignment horizontal="center"/>
      <protection locked="0"/>
    </xf>
    <xf numFmtId="1" fontId="22" fillId="0" borderId="0" xfId="4" applyNumberFormat="1" applyFont="1" applyBorder="1" applyAlignment="1" applyProtection="1">
      <alignment horizontal="center" readingOrder="1"/>
      <protection locked="0"/>
    </xf>
    <xf numFmtId="1" fontId="18" fillId="0" borderId="0" xfId="4" applyNumberFormat="1" applyFont="1" applyAlignment="1" applyProtection="1">
      <alignment horizontal="center" readingOrder="1"/>
      <protection locked="0"/>
    </xf>
    <xf numFmtId="1" fontId="18" fillId="0" borderId="2" xfId="4" applyNumberFormat="1" applyFont="1" applyBorder="1" applyAlignment="1" applyProtection="1">
      <alignment horizontal="center" readingOrder="1"/>
      <protection locked="0"/>
    </xf>
    <xf numFmtId="1" fontId="19" fillId="0" borderId="0" xfId="4" applyNumberFormat="1" applyFont="1" applyBorder="1" applyAlignment="1" applyProtection="1">
      <alignment horizontal="center"/>
      <protection locked="0"/>
    </xf>
    <xf numFmtId="1" fontId="41" fillId="0" borderId="0" xfId="4" applyNumberFormat="1" applyFont="1" applyBorder="1" applyAlignment="1" applyProtection="1">
      <alignment horizontal="center" readingOrder="1"/>
      <protection locked="0"/>
    </xf>
    <xf numFmtId="1" fontId="29" fillId="0" borderId="0" xfId="4" applyNumberFormat="1" applyFont="1" applyBorder="1" applyAlignment="1" applyProtection="1">
      <alignment horizontal="center"/>
      <protection locked="0"/>
    </xf>
    <xf numFmtId="1" fontId="18" fillId="0" borderId="0" xfId="4" applyNumberFormat="1" applyFont="1" applyFill="1" applyBorder="1" applyAlignment="1" applyProtection="1">
      <alignment horizontal="center" readingOrder="1"/>
      <protection locked="0"/>
    </xf>
    <xf numFmtId="1" fontId="41" fillId="0" borderId="2" xfId="4" applyNumberFormat="1" applyFont="1" applyBorder="1" applyAlignment="1" applyProtection="1">
      <alignment horizontal="center" readingOrder="1"/>
      <protection locked="0"/>
    </xf>
    <xf numFmtId="1" fontId="18" fillId="0" borderId="2" xfId="4" applyNumberFormat="1" applyFont="1" applyFill="1" applyBorder="1" applyAlignment="1" applyProtection="1">
      <alignment horizontal="center" readingOrder="1"/>
      <protection locked="0"/>
    </xf>
    <xf numFmtId="1" fontId="42" fillId="0" borderId="0" xfId="4" applyNumberFormat="1" applyFont="1" applyFill="1" applyAlignment="1">
      <alignment horizontal="center"/>
    </xf>
    <xf numFmtId="1" fontId="19" fillId="0" borderId="7" xfId="4" applyNumberFormat="1" applyFont="1" applyBorder="1" applyAlignment="1" applyProtection="1">
      <alignment horizontal="center" readingOrder="1"/>
      <protection locked="0"/>
    </xf>
    <xf numFmtId="1" fontId="18" fillId="0" borderId="0" xfId="0" applyNumberFormat="1" applyFont="1" applyBorder="1" applyAlignment="1" applyProtection="1">
      <alignment horizontal="center"/>
      <protection locked="0"/>
    </xf>
    <xf numFmtId="1" fontId="18" fillId="0" borderId="0" xfId="0" applyNumberFormat="1" applyFont="1" applyFill="1" applyBorder="1" applyAlignment="1" applyProtection="1">
      <alignment horizontal="center"/>
      <protection locked="0"/>
    </xf>
    <xf numFmtId="3" fontId="19" fillId="0" borderId="5" xfId="4" applyNumberFormat="1" applyFont="1" applyBorder="1" applyAlignment="1" applyProtection="1">
      <alignment horizontal="center"/>
      <protection locked="0"/>
    </xf>
    <xf numFmtId="3" fontId="19" fillId="0" borderId="5" xfId="4" applyNumberFormat="1" applyFont="1" applyFill="1" applyBorder="1" applyAlignment="1" applyProtection="1">
      <alignment horizontal="center"/>
      <protection locked="0"/>
    </xf>
    <xf numFmtId="173" fontId="18" fillId="0" borderId="0" xfId="4" applyNumberFormat="1" applyFont="1" applyAlignment="1" applyProtection="1">
      <alignment horizontal="center"/>
      <protection locked="0"/>
    </xf>
    <xf numFmtId="173" fontId="18" fillId="0" borderId="0" xfId="4" applyNumberFormat="1" applyFont="1" applyFill="1" applyAlignment="1" applyProtection="1">
      <alignment horizontal="center"/>
      <protection locked="0"/>
    </xf>
    <xf numFmtId="1" fontId="18" fillId="0" borderId="0" xfId="0" applyNumberFormat="1" applyFont="1" applyAlignment="1" applyProtection="1">
      <alignment horizontal="center"/>
      <protection locked="0"/>
    </xf>
    <xf numFmtId="1" fontId="18" fillId="0" borderId="0" xfId="0" applyNumberFormat="1" applyFont="1" applyFill="1" applyAlignment="1" applyProtection="1">
      <alignment horizontal="center"/>
      <protection locked="0"/>
    </xf>
    <xf numFmtId="3" fontId="19" fillId="0" borderId="7" xfId="4" applyNumberFormat="1" applyFont="1" applyBorder="1" applyAlignment="1" applyProtection="1">
      <alignment horizontal="center"/>
      <protection locked="0"/>
    </xf>
    <xf numFmtId="3" fontId="19" fillId="0" borderId="7" xfId="4" applyNumberFormat="1" applyFont="1" applyFill="1" applyBorder="1" applyAlignment="1" applyProtection="1">
      <alignment horizontal="center"/>
      <protection locked="0"/>
    </xf>
    <xf numFmtId="173" fontId="18" fillId="0" borderId="0" xfId="4" applyNumberFormat="1" applyFont="1" applyBorder="1" applyAlignment="1" applyProtection="1">
      <alignment horizontal="center"/>
      <protection locked="0"/>
    </xf>
    <xf numFmtId="173" fontId="18" fillId="0" borderId="0" xfId="0" applyNumberFormat="1" applyFont="1" applyAlignment="1" applyProtection="1">
      <alignment horizontal="center"/>
      <protection locked="0"/>
    </xf>
    <xf numFmtId="173" fontId="18" fillId="0" borderId="0" xfId="4" applyNumberFormat="1" applyFont="1" applyFill="1" applyBorder="1" applyAlignment="1" applyProtection="1">
      <alignment horizontal="center"/>
      <protection locked="0"/>
    </xf>
    <xf numFmtId="1" fontId="18" fillId="0" borderId="2" xfId="0" applyNumberFormat="1" applyFont="1" applyBorder="1" applyAlignment="1" applyProtection="1">
      <alignment horizontal="center"/>
      <protection locked="0"/>
    </xf>
    <xf numFmtId="1" fontId="18" fillId="0" borderId="2" xfId="0" applyNumberFormat="1" applyFont="1" applyFill="1" applyBorder="1" applyAlignment="1" applyProtection="1">
      <alignment horizontal="center"/>
      <protection locked="0"/>
    </xf>
    <xf numFmtId="3" fontId="19" fillId="0" borderId="2" xfId="4" applyNumberFormat="1" applyFont="1" applyBorder="1" applyAlignment="1" applyProtection="1">
      <alignment horizontal="center"/>
      <protection locked="0"/>
    </xf>
    <xf numFmtId="3" fontId="19" fillId="0" borderId="2" xfId="4" applyNumberFormat="1" applyFont="1" applyFill="1" applyBorder="1" applyAlignment="1" applyProtection="1">
      <alignment horizontal="center"/>
      <protection locked="0"/>
    </xf>
    <xf numFmtId="165" fontId="19" fillId="0" borderId="4" xfId="8" applyFont="1" applyBorder="1" applyAlignment="1" applyProtection="1">
      <alignment horizontal="center" vertical="center" readingOrder="1"/>
      <protection locked="0"/>
    </xf>
    <xf numFmtId="165" fontId="19" fillId="0" borderId="4" xfId="8" applyFont="1" applyFill="1" applyBorder="1" applyAlignment="1" applyProtection="1">
      <alignment horizontal="center" vertical="center" readingOrder="1"/>
      <protection locked="0"/>
    </xf>
    <xf numFmtId="9" fontId="19" fillId="0" borderId="3" xfId="0" applyNumberFormat="1" applyFont="1" applyBorder="1" applyAlignment="1" applyProtection="1">
      <alignment horizontal="center" vertical="center"/>
      <protection locked="0"/>
    </xf>
    <xf numFmtId="9" fontId="19" fillId="0" borderId="3" xfId="0" applyNumberFormat="1" applyFont="1" applyFill="1" applyBorder="1" applyAlignment="1" applyProtection="1">
      <alignment horizontal="center" vertical="center"/>
      <protection locked="0"/>
    </xf>
    <xf numFmtId="1" fontId="19" fillId="0" borderId="4" xfId="8" applyNumberFormat="1" applyFont="1" applyBorder="1" applyAlignment="1" applyProtection="1">
      <alignment horizontal="center" vertical="center" readingOrder="1"/>
      <protection locked="0"/>
    </xf>
    <xf numFmtId="0" fontId="19" fillId="0" borderId="2" xfId="0" applyFont="1" applyBorder="1" applyAlignment="1" applyProtection="1">
      <alignment horizontal="center"/>
      <protection locked="0"/>
    </xf>
    <xf numFmtId="0" fontId="19" fillId="0" borderId="2" xfId="0" applyFont="1" applyBorder="1" applyAlignment="1" applyProtection="1">
      <alignment horizontal="center" vertical="center"/>
      <protection locked="0"/>
    </xf>
    <xf numFmtId="0" fontId="38" fillId="0" borderId="0" xfId="0" applyFont="1" applyAlignment="1">
      <alignment horizontal="center"/>
    </xf>
    <xf numFmtId="0" fontId="26" fillId="0" borderId="0" xfId="0" applyFont="1" applyFill="1" applyAlignment="1">
      <alignment horizontal="center"/>
    </xf>
    <xf numFmtId="0" fontId="31" fillId="3" borderId="0" xfId="0" applyFont="1" applyFill="1" applyAlignment="1" applyProtection="1">
      <alignment horizontal="center" vertical="center" wrapText="1"/>
      <protection locked="0"/>
    </xf>
    <xf numFmtId="0" fontId="31" fillId="3" borderId="0" xfId="0" applyFont="1" applyFill="1" applyAlignment="1" applyProtection="1">
      <alignment horizontal="center" wrapText="1"/>
      <protection locked="0"/>
    </xf>
    <xf numFmtId="0" fontId="31" fillId="3" borderId="0" xfId="0" applyFont="1" applyFill="1" applyAlignment="1">
      <alignment horizontal="center" wrapText="1"/>
    </xf>
  </cellXfs>
  <cellStyles count="18">
    <cellStyle name="1000" xfId="8" xr:uid="{3B84D304-0EEC-499C-A5BB-4DA02F490C3E}"/>
    <cellStyle name="1001" xfId="10" xr:uid="{5D86A6E4-97FB-4499-9C84-64899FF6273C}"/>
    <cellStyle name="1002" xfId="11" xr:uid="{76BD7225-F136-4BCA-BD63-49FEF87EEFF5}"/>
    <cellStyle name="2000" xfId="3" xr:uid="{412C4963-145B-4C91-8884-1E59D65F56F6}"/>
    <cellStyle name="Comma" xfId="4" builtinId="3"/>
    <cellStyle name="fa_row_header_bold 2" xfId="14" xr:uid="{1CD2773B-5542-4BFE-BE53-47111582B17B}"/>
    <cellStyle name="Hyperlink" xfId="2" builtinId="8"/>
    <cellStyle name="Normal" xfId="0" builtinId="0"/>
    <cellStyle name="Normal 11" xfId="1" xr:uid="{EB2DA44C-8C2D-4594-B5F1-C33CFE6BDB7B}"/>
    <cellStyle name="Normal 2 2" xfId="16" xr:uid="{15AAAD72-2665-456E-AC19-B75966EEEBE8}"/>
    <cellStyle name="Normal 2 2 2" xfId="15" xr:uid="{E6B9EB85-4494-4D16-A229-7125FA6FC0BF}"/>
    <cellStyle name="Percent" xfId="12" builtinId="5"/>
    <cellStyle name="כותרת קו תחתון" xfId="5" xr:uid="{580C0483-CAF1-4395-9A77-177580708BAA}"/>
    <cellStyle name="כותרת קו תחתון 3" xfId="6" xr:uid="{1BA74F10-8287-4B38-83C3-CBE7E8B07232}"/>
    <cellStyle name="מלל" xfId="7" xr:uid="{0E899FBD-1E7C-4ADF-BCA8-678BCBE7BC66}"/>
    <cellStyle name="מלל מודגש" xfId="9" xr:uid="{00E22833-46E0-4AA6-B1BB-6E9485E086D1}"/>
    <cellStyle name="מלל קו תחתון" xfId="13" xr:uid="{0E7EDB30-5F05-4DA5-8881-797D8988BBD7}"/>
    <cellStyle name="מספר לא מודגש" xfId="17" xr:uid="{921FF39F-A391-4DF6-8E4E-CD48901C19A1}"/>
  </cellStyles>
  <dxfs count="108">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color theme="9" tint="-0.24994659260841701"/>
      </font>
      <fill>
        <patternFill patternType="none">
          <bgColor auto="1"/>
        </patternFill>
      </fill>
      <border>
        <left/>
        <right/>
        <top/>
        <bottom/>
      </border>
    </dxf>
    <dxf>
      <font>
        <color rgb="FFFF0000"/>
      </font>
      <fill>
        <patternFill patternType="none">
          <bgColor auto="1"/>
        </patternFill>
      </fill>
      <border>
        <left/>
        <right/>
        <top/>
        <bottom/>
      </border>
    </dxf>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Tahoma"/>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Tahoma"/>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Tahoma"/>
        <scheme val="none"/>
      </font>
      <protection locked="0" hidden="0"/>
    </dxf>
    <dxf>
      <font>
        <b val="0"/>
        <i val="0"/>
        <strike val="0"/>
        <condense val="0"/>
        <extend val="0"/>
        <outline val="0"/>
        <shadow val="0"/>
        <u val="none"/>
        <vertAlign val="baseline"/>
        <sz val="10"/>
        <color theme="1"/>
        <name val="Tahoma"/>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Tahoma"/>
        <scheme val="none"/>
      </font>
      <border diagonalUp="0" diagonalDown="0">
        <left/>
        <right/>
        <top/>
        <bottom style="thin">
          <color indexed="64"/>
        </bottom>
        <vertical/>
        <horizontal/>
      </border>
      <protection locked="0" hidden="0"/>
    </dxf>
    <dxf>
      <font>
        <b val="0"/>
        <i val="0"/>
        <strike val="0"/>
        <condense val="0"/>
        <extend val="0"/>
        <outline val="0"/>
        <shadow val="0"/>
        <u val="none"/>
        <vertAlign val="baseline"/>
        <sz val="10"/>
        <color theme="1"/>
        <name val="Tahoma"/>
        <scheme val="none"/>
      </font>
      <border diagonalUp="0" diagonalDown="0">
        <left/>
        <right/>
        <top/>
        <bottom style="thin">
          <color indexed="64"/>
        </bottom>
        <vertical/>
        <horizontal/>
      </border>
      <protection locked="0" hidden="0"/>
    </dxf>
    <dxf>
      <font>
        <b val="0"/>
        <i val="0"/>
        <strike val="0"/>
        <condense val="0"/>
        <extend val="0"/>
        <outline val="0"/>
        <shadow val="0"/>
        <u val="none"/>
        <vertAlign val="baseline"/>
        <sz val="10"/>
        <color theme="1"/>
        <name val="Arial"/>
        <scheme val="minor"/>
      </font>
      <protection locked="0" hidden="0"/>
    </dxf>
    <dxf>
      <font>
        <b val="0"/>
        <i val="0"/>
        <strike val="0"/>
        <condense val="0"/>
        <extend val="0"/>
        <outline val="0"/>
        <shadow val="0"/>
        <u val="none"/>
        <vertAlign val="baseline"/>
        <sz val="10"/>
        <color theme="1"/>
        <name val="Tahoma"/>
        <scheme val="none"/>
      </font>
      <protection locked="0" hidden="0"/>
    </dxf>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Arial"/>
        <scheme val="minor"/>
      </font>
      <numFmt numFmtId="166" formatCode="_ * #,##0_ ;_ * \-#,##0_ ;_ * &quot;-&quot;??_ ;_ @_ "/>
      <protection locked="0" hidden="0"/>
    </dxf>
    <dxf>
      <font>
        <b/>
        <i val="0"/>
        <strike val="0"/>
        <condense val="0"/>
        <extend val="0"/>
        <outline val="0"/>
        <shadow val="0"/>
        <u val="none"/>
        <vertAlign val="baseline"/>
        <sz val="10"/>
        <color theme="1"/>
        <name val="Tahoma"/>
        <scheme val="none"/>
      </font>
      <protection locked="0" hidden="0"/>
    </dxf>
    <dxf>
      <font>
        <b val="0"/>
        <i val="0"/>
        <strike val="0"/>
        <condense val="0"/>
        <extend val="0"/>
        <outline val="0"/>
        <shadow val="0"/>
        <u val="none"/>
        <vertAlign val="baseline"/>
        <sz val="10"/>
        <color theme="1"/>
        <name val="Tahoma"/>
        <scheme val="none"/>
      </font>
      <numFmt numFmtId="169" formatCode="0.0"/>
      <fill>
        <patternFill patternType="none">
          <fgColor indexed="64"/>
          <bgColor auto="1"/>
        </patternFill>
      </fill>
      <alignment horizontal="center" vertical="bottom" textRotation="0" wrapText="0" indent="0" justifyLastLine="0" shrinkToFit="0" readingOrder="0"/>
      <border diagonalUp="0" diagonalDown="0" outline="0">
        <left/>
        <right/>
        <top/>
        <bottom style="thin">
          <color indexed="64"/>
        </bottom>
      </border>
      <protection locked="0" hidden="0"/>
    </dxf>
    <dxf>
      <font>
        <b val="0"/>
        <i val="0"/>
        <strike val="0"/>
        <condense val="0"/>
        <extend val="0"/>
        <outline val="0"/>
        <shadow val="0"/>
        <u val="none"/>
        <vertAlign val="baseline"/>
        <sz val="10"/>
        <color theme="1"/>
        <name val="Tahoma"/>
        <scheme val="none"/>
      </font>
      <numFmt numFmtId="169" formatCode="0.0"/>
      <alignment horizontal="center" vertical="bottom" textRotation="0" wrapText="0" indent="0" justifyLastLine="0" shrinkToFit="0" readingOrder="0"/>
      <border diagonalUp="0" diagonalDown="0" outline="0">
        <left/>
        <right/>
        <top/>
        <bottom style="thin">
          <color indexed="64"/>
        </bottom>
      </border>
      <protection locked="0" hidden="0"/>
    </dxf>
    <dxf>
      <font>
        <b val="0"/>
        <i val="0"/>
        <strike val="0"/>
        <condense val="0"/>
        <extend val="0"/>
        <outline val="0"/>
        <shadow val="0"/>
        <u val="none"/>
        <vertAlign val="baseline"/>
        <sz val="10"/>
        <color theme="1"/>
        <name val="Tahoma"/>
        <scheme val="none"/>
      </font>
      <numFmt numFmtId="169" formatCode="0.0"/>
      <border diagonalUp="0" diagonalDown="0" outline="0">
        <left/>
        <right/>
        <top/>
        <bottom style="thin">
          <color indexed="64"/>
        </bottom>
      </border>
      <protection locked="0" hidden="0"/>
    </dxf>
    <dxf>
      <font>
        <b val="0"/>
        <i val="0"/>
        <strike val="0"/>
        <condense val="0"/>
        <extend val="0"/>
        <outline val="0"/>
        <shadow val="0"/>
        <u val="none"/>
        <vertAlign val="baseline"/>
        <sz val="10"/>
        <color theme="1"/>
        <name val="Tahoma"/>
        <scheme val="none"/>
      </font>
      <numFmt numFmtId="169" formatCode="0.0"/>
      <border diagonalUp="0" diagonalDown="0">
        <left/>
        <right/>
        <top/>
        <bottom style="thin">
          <color indexed="64"/>
        </bottom>
        <vertical/>
        <horizontal/>
      </border>
      <protection locked="0" hidden="0"/>
    </dxf>
    <dxf>
      <font>
        <b val="0"/>
        <i val="0"/>
        <strike val="0"/>
        <condense val="0"/>
        <extend val="0"/>
        <outline val="0"/>
        <shadow val="0"/>
        <u val="none"/>
        <vertAlign val="baseline"/>
        <sz val="10"/>
        <color theme="1"/>
        <name val="Tahoma"/>
        <scheme val="none"/>
      </font>
      <protection locked="0" hidden="0"/>
    </dxf>
    <dxf>
      <font>
        <b val="0"/>
        <i val="0"/>
        <strike val="0"/>
        <condense val="0"/>
        <extend val="0"/>
        <outline val="0"/>
        <shadow val="0"/>
        <u val="none"/>
        <vertAlign val="baseline"/>
        <sz val="10"/>
        <color theme="1"/>
        <name val="Tahoma"/>
        <scheme val="none"/>
      </font>
      <protection locked="0" hidden="0"/>
    </dxf>
    <dxf>
      <font>
        <b val="0"/>
        <i val="0"/>
        <strike val="0"/>
        <condense val="0"/>
        <extend val="0"/>
        <outline val="0"/>
        <shadow val="0"/>
        <u val="none"/>
        <vertAlign val="baseline"/>
        <sz val="10"/>
        <color theme="1"/>
        <name val="Tahoma"/>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right/>
        <top/>
        <bottom style="thin">
          <color indexed="64"/>
        </bottom>
      </border>
      <protection locked="0" hidden="0"/>
    </dxf>
    <dxf>
      <font>
        <b val="0"/>
        <i val="0"/>
        <strike val="0"/>
        <condense val="0"/>
        <extend val="0"/>
        <outline val="0"/>
        <shadow val="0"/>
        <u val="none"/>
        <vertAlign val="baseline"/>
        <sz val="10"/>
        <color theme="1"/>
        <name val="Tahoma"/>
        <scheme val="none"/>
      </font>
      <numFmt numFmtId="166" formatCode="_ * #,##0_ ;_ * \-#,##0_ ;_ * &quot;-&quot;??_ ;_ @_ "/>
      <alignment horizontal="center" vertical="center" textRotation="0" wrapText="0" indent="0" justifyLastLine="0" shrinkToFit="0" readingOrder="0"/>
      <border diagonalUp="0" diagonalDown="0" outline="0">
        <left/>
        <right/>
        <top/>
        <bottom style="thin">
          <color indexed="64"/>
        </bottom>
      </border>
      <protection locked="0" hidden="0"/>
    </dxf>
    <dxf>
      <font>
        <b val="0"/>
        <i val="0"/>
        <strike val="0"/>
        <condense val="0"/>
        <extend val="0"/>
        <outline val="0"/>
        <shadow val="0"/>
        <u val="none"/>
        <vertAlign val="baseline"/>
        <sz val="10"/>
        <color theme="0"/>
        <name val="Tahoma"/>
        <scheme val="none"/>
      </font>
      <numFmt numFmtId="166" formatCode="_ * #,##0_ ;_ * \-#,##0_ ;_ * &quot;-&quot;??_ ;_ @_ "/>
      <border diagonalUp="0" diagonalDown="0" outline="0">
        <left/>
        <right/>
        <top/>
        <bottom style="thin">
          <color indexed="64"/>
        </bottom>
      </border>
      <protection locked="0" hidden="0"/>
    </dxf>
    <dxf>
      <font>
        <b val="0"/>
        <i val="0"/>
        <strike val="0"/>
        <condense val="0"/>
        <extend val="0"/>
        <outline val="0"/>
        <shadow val="0"/>
        <u val="none"/>
        <vertAlign val="baseline"/>
        <sz val="10"/>
        <color theme="0"/>
        <name val="Tahoma"/>
        <scheme val="none"/>
      </font>
      <numFmt numFmtId="166" formatCode="_ * #,##0_ ;_ * \-#,##0_ ;_ * &quot;-&quot;??_ ;_ @_ "/>
      <border diagonalUp="0" diagonalDown="0" outline="0">
        <left/>
        <right/>
        <top/>
        <bottom style="thin">
          <color indexed="64"/>
        </bottom>
      </border>
      <protection locked="0" hidden="0"/>
    </dxf>
    <dxf>
      <font>
        <b val="0"/>
        <i val="0"/>
        <strike val="0"/>
        <condense val="0"/>
        <extend val="0"/>
        <outline val="0"/>
        <shadow val="0"/>
        <u val="none"/>
        <vertAlign val="baseline"/>
        <sz val="10"/>
        <color theme="1"/>
        <name val="Tahoma"/>
        <scheme val="none"/>
      </font>
      <protection locked="0" hidden="0"/>
    </dxf>
    <dxf>
      <font>
        <b val="0"/>
        <i val="0"/>
        <strike val="0"/>
        <condense val="0"/>
        <extend val="0"/>
        <outline val="0"/>
        <shadow val="0"/>
        <u val="none"/>
        <vertAlign val="baseline"/>
        <sz val="10"/>
        <color theme="1"/>
        <name val="Tahoma"/>
        <scheme val="none"/>
      </font>
      <protection locked="0" hidden="0"/>
    </dxf>
    <dxf>
      <font>
        <b val="0"/>
        <i val="0"/>
        <strike val="0"/>
        <condense val="0"/>
        <extend val="0"/>
        <outline val="0"/>
        <shadow val="0"/>
        <u val="none"/>
        <vertAlign val="baseline"/>
        <sz val="10"/>
        <color theme="1"/>
        <name val="Tahoma"/>
        <scheme val="none"/>
      </font>
      <alignment horizontal="center" vertical="bottom" textRotation="0" wrapText="0" indent="0" justifyLastLine="0" shrinkToFit="0" readingOrder="0"/>
      <protection locked="0" hidden="0"/>
    </dxf>
    <dxf>
      <fill>
        <patternFill patternType="solid">
          <fgColor indexed="64"/>
          <bgColor rgb="FFFFFF00"/>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z val="10"/>
        <name val="Tahoma"/>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ahoma"/>
        <scheme val="none"/>
      </font>
      <protection locked="0" hidden="0"/>
    </dxf>
    <dxf>
      <font>
        <b val="0"/>
        <i val="0"/>
        <strike val="0"/>
        <condense val="0"/>
        <extend val="0"/>
        <outline val="0"/>
        <shadow val="0"/>
        <u val="none"/>
        <vertAlign val="baseline"/>
        <sz val="10"/>
        <color theme="1"/>
        <name val="Tahoma"/>
        <scheme val="none"/>
      </font>
      <alignment horizontal="center" vertical="bottom" textRotation="0" wrapText="0" indent="0" justifyLastLine="0" shrinkToFit="0" readingOrder="0"/>
      <protection locked="0" hidden="0"/>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409575</xdr:colOff>
      <xdr:row>1</xdr:row>
      <xdr:rowOff>152400</xdr:rowOff>
    </xdr:from>
    <xdr:to>
      <xdr:col>8</xdr:col>
      <xdr:colOff>238125</xdr:colOff>
      <xdr:row>20</xdr:row>
      <xdr:rowOff>38100</xdr:rowOff>
    </xdr:to>
    <xdr:pic>
      <xdr:nvPicPr>
        <xdr:cNvPr id="4" name="Picture 3" descr="https://firegtiep03.hq.corp.phoenix.co.il/resources?shortenID=5532ec96-84bd-4402-a688-2cef0c7cf0ff&amp;signature=6f6a01dd642041dc9bb34515e780b30ade6969f9c697034edf58b7d9ead3d461&amp;IsSync=&amp;result=">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9100" y="333375"/>
          <a:ext cx="3943350" cy="394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38100E-6479-461C-931E-42806AE509A8}" name="TitleRegion1.b4.e9.123" displayName="TitleRegion1.b4.e9.123" ref="B4:F9" totalsRowShown="0" headerRowDxfId="105">
  <tableColumns count="5">
    <tableColumn id="1" xr3:uid="{575797C9-10F0-4627-9E59-D5FCF99CFD4A}" name="NIS Billions" dataDxfId="104"/>
    <tableColumn id="2" xr3:uid="{A515DC5C-A21F-4DE2-9B5B-DA83ED2BF045}" name="Column1" dataDxfId="103"/>
    <tableColumn id="3" xr3:uid="{E864FFCC-74A5-42AC-905B-EEAB707CC415}" name="2022" dataDxfId="102"/>
    <tableColumn id="4" xr3:uid="{89E20EB0-8145-4469-B768-8A14F3BC5975}" name="2023" dataDxfId="101"/>
    <tableColumn id="5" xr3:uid="{3D2B0124-9013-482A-9938-9D2C612E18FF}" name="2024" dataDxfId="100"/>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C7298AC-E324-48C8-975D-B923B130E2FE}" name="TitleRegion1.b12.e18.224" displayName="TitleRegion1.b12.e18.224" ref="B12:F18" totalsRowShown="0" headerRowDxfId="99" dataDxfId="98" dataCellStyle="Comma">
  <tableColumns count="5">
    <tableColumn id="1" xr3:uid="{FFBFBBD4-F34E-4509-83E9-AC8A17C94651}" name="NIS Billions" dataDxfId="97"/>
    <tableColumn id="2" xr3:uid="{FBBCBD59-19AD-4A71-A3CA-F3640932F579}" name="Column1" dataDxfId="96" dataCellStyle="Comma"/>
    <tableColumn id="3" xr3:uid="{7A675E9D-6F65-4AD0-8729-F0B8BE33F934}" name="Column2" dataDxfId="95" dataCellStyle="Comma"/>
    <tableColumn id="4" xr3:uid="{8D25C069-08DF-405C-9454-0FD92E6D054F}" name="Column3" dataDxfId="94" dataCellStyle="Comma"/>
    <tableColumn id="5" xr3:uid="{A4B24C5A-D3C7-4AFD-8BE9-EB8D34AF8B04}" name="2024" dataDxfId="93" dataCellStyle="Comma"/>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1B5ECD-3D28-49F8-B54A-06C41D67D30B}" name="TitleRegion1.b21.e28.325" displayName="TitleRegion1.b21.e28.325" ref="B21:F26" totalsRowShown="0" headerRowDxfId="92" dataDxfId="91">
  <tableColumns count="5">
    <tableColumn id="1" xr3:uid="{65F172A0-627A-4DD4-924C-B364B22669DF}" name="NIS Billions" dataDxfId="90"/>
    <tableColumn id="2" xr3:uid="{6532974E-A719-4F35-994D-AA6973B11699}" name="Column1" dataDxfId="89"/>
    <tableColumn id="3" xr3:uid="{9A95126A-DF14-48F3-B67E-FD5AFD1738A9}" name="Column2" dataDxfId="88"/>
    <tableColumn id="4" xr3:uid="{15ED9C1D-A5A6-454E-A9F4-640B8EEC9A98}" name="Column3" dataDxfId="87"/>
    <tableColumn id="5" xr3:uid="{A44C2A12-FB49-4776-9E4F-A7303A99DE0D}" name="2024" dataDxfId="86"/>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0CD3D8A-F9FE-406E-8F8C-C692378D7C4B}" name="TitleRegion1.b33.e47.426" displayName="TitleRegion1.b33.e47.426" ref="B31:F45" totalsRowShown="0">
  <tableColumns count="5">
    <tableColumn id="1" xr3:uid="{E2E92014-2482-415D-A44C-DC36614A4C64}" name="Nis Millions" dataDxfId="85"/>
    <tableColumn id="2" xr3:uid="{3621754E-8826-4EB2-B60F-BC0CECD40C77}" name="ריק במקור" dataDxfId="84"/>
    <tableColumn id="3" xr3:uid="{FD46E858-2F6C-46C4-97CE-7C42ED0D2C8D}" name="2022"/>
    <tableColumn id="4" xr3:uid="{430DCEA3-7518-474E-9E6B-E5CD156E199B}" name="2023"/>
    <tableColumn id="5" xr3:uid="{A150F5E4-2D5D-4266-8C81-097FC8EA76CC}" name="2024" dataDxfId="83"/>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367B8CC-32B9-490B-8CCB-180FADF87D4D}" name="TitleRegion1.b52.e84.527" displayName="TitleRegion1.b52.e84.527" ref="B50:F86" totalsRowShown="0">
  <tableColumns count="5">
    <tableColumn id="1" xr3:uid="{9FBC9F8D-1C2A-4EE1-97A2-F80003F98E2E}" name="Nis Millions" dataDxfId="82"/>
    <tableColumn id="2" xr3:uid="{8D171DCD-9B1F-4002-95AB-1F239021BF55}" name="Q4 2023" dataDxfId="81"/>
    <tableColumn id="3" xr3:uid="{F041427E-6095-422E-B31C-B787AE6A4333}" name="Q4'2024" dataDxfId="80" dataCellStyle="1000"/>
    <tableColumn id="4" xr3:uid="{2E24EC22-A0E0-49DB-B961-6317264A7BA8}" name="2023" dataDxfId="79" dataCellStyle="1000"/>
    <tableColumn id="5" xr3:uid="{F9E2C982-A419-4AFE-8A1D-535EEA649810}" name="2024" dataDxfId="78"/>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9E486E1-D16E-44D2-B6C7-706698AAEB24}" name="TitleRegion1.b88.e99.628" displayName="TitleRegion1.b88.e99.628" ref="B88:F99" totalsRowShown="0" headerRowDxfId="77">
  <tableColumns count="5">
    <tableColumn id="1" xr3:uid="{96B18075-A50B-44CC-BE89-D71A232F50E7}" name="Economic solvency ratio " dataDxfId="76"/>
    <tableColumn id="2" xr3:uid="{4B852132-72A8-427F-8767-69B7EB95637E}" name="Column1"/>
    <tableColumn id="3" xr3:uid="{923F292E-B75D-409E-AA82-AAE2A4C92024}" name="Column2"/>
    <tableColumn id="4" xr3:uid="{6CAC9F90-59E4-49CD-BA8A-E9105BF6A9FA}" name="Audited"/>
    <tableColumn id="5" xr3:uid="{9B8662C7-CEC5-423A-B8B7-5BD25F3A163A}" name="Audited2" dataDxfId="75"/>
  </tableColumns>
  <tableStyleInfo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16FFE39-F5D6-498B-8B39-B13F83E7C4E8}" name="TitleRegion1.b103.e106.729" displayName="TitleRegion1.b103.e106.729" ref="B103:F106" totalsRowShown="0" headerRowDxfId="74">
  <tableColumns count="5">
    <tableColumn id="1" xr3:uid="{489010AA-1994-467E-97D2-223FC6CFBE57}" name="Minimum capital requirement (MCR)"/>
    <tableColumn id="2" xr3:uid="{7C1AC1C5-E878-480B-8DA7-83544F3AD4FA}" name="Column1"/>
    <tableColumn id="5" xr3:uid="{82FF7BC6-B285-4174-99D3-F6733D43E638}" name="Column2"/>
    <tableColumn id="3" xr3:uid="{B56C26B3-C837-421E-8952-A8C4752CC1B1}" name="Audited"/>
    <tableColumn id="4" xr3:uid="{DBE8C6B0-D4F8-4DBB-9000-B59CF6DD89D0}" name="Audited2"/>
  </tableColumns>
  <tableStyleInfo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1267F4D-D337-4021-9C56-8022EFA2FE1C}" name="TitleRegion1.b110.e123.830" displayName="TitleRegion1.b110.e123.830" ref="B110:F123" totalsRowShown="0" headerRowDxfId="73">
  <tableColumns count="5">
    <tableColumn id="1" xr3:uid="{345F305C-8B59-4D01-8FD4-83905236B59D}" name="ריק במקור"/>
    <tableColumn id="2" xr3:uid="{EE48A32E-C9F8-4117-86B0-7A78E83B4C3D}" name="Column1"/>
    <tableColumn id="3" xr3:uid="{7B73CCE9-9822-4F93-9591-4DEF9F11B771}" name="Column2"/>
    <tableColumn id="4" xr3:uid="{298769B2-3BA5-46F9-946D-1447D0A2E3E8}" name="Audited"/>
    <tableColumn id="5" xr3:uid="{0A89ADC4-365F-4976-9A68-29C3A1FDFCCE}" name="Audited2" dataDxfId="72"/>
  </tableColumns>
  <tableStyleInfo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711B0-E0A3-4D8D-BEA6-1DF1117696DA}">
  <sheetPr>
    <tabColor rgb="FF002060"/>
  </sheetPr>
  <dimension ref="A1:H18"/>
  <sheetViews>
    <sheetView tabSelected="1" zoomScaleNormal="100" workbookViewId="0">
      <selection activeCell="B16" sqref="B16"/>
    </sheetView>
  </sheetViews>
  <sheetFormatPr defaultRowHeight="14.25" x14ac:dyDescent="0.2"/>
  <cols>
    <col min="1" max="1" width="41.125" style="1" customWidth="1"/>
    <col min="2" max="16384" width="9" style="1"/>
  </cols>
  <sheetData>
    <row r="1" spans="1:8" x14ac:dyDescent="0.2">
      <c r="A1" s="137" t="s">
        <v>291</v>
      </c>
    </row>
    <row r="2" spans="1:8" x14ac:dyDescent="0.2">
      <c r="A2" s="136" t="s">
        <v>289</v>
      </c>
    </row>
    <row r="3" spans="1:8" x14ac:dyDescent="0.2">
      <c r="A3" s="134"/>
    </row>
    <row r="4" spans="1:8" x14ac:dyDescent="0.2">
      <c r="A4" s="135" t="s">
        <v>191</v>
      </c>
    </row>
    <row r="5" spans="1:8" x14ac:dyDescent="0.2">
      <c r="A5" s="135" t="s">
        <v>167</v>
      </c>
    </row>
    <row r="6" spans="1:8" ht="18" x14ac:dyDescent="0.25">
      <c r="A6" s="135" t="s">
        <v>0</v>
      </c>
      <c r="B6" s="9"/>
    </row>
    <row r="7" spans="1:8" ht="18" x14ac:dyDescent="0.25">
      <c r="A7" s="135" t="s">
        <v>1</v>
      </c>
      <c r="B7" s="9"/>
    </row>
    <row r="8" spans="1:8" ht="18" x14ac:dyDescent="0.25">
      <c r="A8" s="135" t="s">
        <v>173</v>
      </c>
      <c r="B8" s="9"/>
      <c r="F8" s="6"/>
    </row>
    <row r="9" spans="1:8" ht="18" x14ac:dyDescent="0.25">
      <c r="A9" s="135" t="s">
        <v>2</v>
      </c>
      <c r="B9" s="9"/>
      <c r="F9" s="6"/>
    </row>
    <row r="10" spans="1:8" ht="18" x14ac:dyDescent="0.25">
      <c r="A10" s="135" t="s">
        <v>21</v>
      </c>
      <c r="B10" s="9"/>
      <c r="F10" s="6"/>
    </row>
    <row r="11" spans="1:8" ht="18" x14ac:dyDescent="0.25">
      <c r="A11" s="135" t="s">
        <v>195</v>
      </c>
      <c r="B11" s="9"/>
      <c r="F11" s="6"/>
    </row>
    <row r="12" spans="1:8" ht="18" x14ac:dyDescent="0.25">
      <c r="A12" s="135" t="s">
        <v>3</v>
      </c>
      <c r="B12" s="9"/>
      <c r="F12" s="6"/>
    </row>
    <row r="13" spans="1:8" ht="18" x14ac:dyDescent="0.25">
      <c r="A13" s="135" t="s">
        <v>4</v>
      </c>
      <c r="B13" s="9"/>
      <c r="F13" s="6"/>
      <c r="H13"/>
    </row>
    <row r="14" spans="1:8" ht="18" x14ac:dyDescent="0.25">
      <c r="A14" s="135" t="s">
        <v>5</v>
      </c>
      <c r="B14" s="9"/>
    </row>
    <row r="15" spans="1:8" ht="18" x14ac:dyDescent="0.25">
      <c r="A15" s="135" t="s">
        <v>6</v>
      </c>
      <c r="B15" s="9"/>
    </row>
    <row r="16" spans="1:8" ht="18" x14ac:dyDescent="0.25">
      <c r="A16" s="135" t="s">
        <v>20</v>
      </c>
      <c r="B16" s="9"/>
    </row>
    <row r="17" spans="1:2" ht="18" x14ac:dyDescent="0.25">
      <c r="B17" s="9"/>
    </row>
    <row r="18" spans="1:2" ht="18" x14ac:dyDescent="0.25">
      <c r="A18" s="9"/>
      <c r="B18" s="9"/>
    </row>
  </sheetData>
  <hyperlinks>
    <hyperlink ref="A7" location="'Income Statment'!A1" display="Consolidated Income Statement" xr:uid="{8CFEC071-20D8-4DFC-91EC-BD54317AF56E}"/>
    <hyperlink ref="A6" location="'Balance Sheet'!A1" display="Consolidated Balance Sheets" xr:uid="{23354143-5479-4955-8E40-CD2FA54CE3B2}"/>
    <hyperlink ref="A11" location="Life!A1" display="Life" xr:uid="{4E06DFDB-46AD-4AF4-9ABF-B152CC5A3E0A}"/>
    <hyperlink ref="A10" location="Health!A1" display="Health" xr:uid="{543D3876-B776-458A-837B-A5FADD6DBC4B}"/>
    <hyperlink ref="A9" location="'P&amp;C'!A1" display="Property &amp; Casualty (P&amp;C)" xr:uid="{3D6B291B-FFB7-4767-94DC-E9F0C08FC1BD}"/>
    <hyperlink ref="A12" location="'Pension and Provident'!A1" display="Pension and Provident" xr:uid="{DC96DA65-D62F-4D7A-AFBC-92254F71FA8C}"/>
    <hyperlink ref="A13" location="'Financial Services'!A1" display="Financial Services" xr:uid="{9D8D441B-4887-4E27-AF7B-737057E6C471}"/>
    <hyperlink ref="A14" location="Agencies!A1" display="Agencies" xr:uid="{51D102C2-FB5D-4E70-A60E-73B0492DBE66}"/>
    <hyperlink ref="A15" location="Credit!A1" display="Credit" xr:uid="{F014F9D2-2A42-4FBA-8987-0F938EB84A6A}"/>
    <hyperlink ref="A16" location="'Other Segments'!A1" display="Other Segments" xr:uid="{931F428F-04FE-46EF-8B84-6179338E9CA6}"/>
    <hyperlink ref="A8" location="'Business Segments (Note 3)'!A1" display="Business Segments (Note 3)" xr:uid="{EE21A0DD-7AB2-42EF-B100-74869531B6A3}"/>
    <hyperlink ref="A5" location="'Main KPI''s'!A1" display="Main KPI's" xr:uid="{D59492D7-FCD9-4C68-A207-E1A2DDFE1E53}"/>
    <hyperlink ref="A4" location="Disclaimer!A1" display="Disclaimer" xr:uid="{53202031-133B-4C1E-B2E0-F49106803D7C}"/>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94E2-AF56-42C4-ABCB-534A0881D375}">
  <sheetPr>
    <tabColor theme="5" tint="0.39997558519241921"/>
  </sheetPr>
  <dimension ref="A1:G41"/>
  <sheetViews>
    <sheetView showGridLines="0" topLeftCell="C2" workbookViewId="0"/>
  </sheetViews>
  <sheetFormatPr defaultRowHeight="14.25" x14ac:dyDescent="0.2"/>
  <cols>
    <col min="1" max="1" width="0" hidden="1" customWidth="1"/>
    <col min="2" max="2" width="6.5" hidden="1" customWidth="1"/>
    <col min="3" max="3" width="40.625" customWidth="1"/>
    <col min="4" max="4" width="15.625" customWidth="1"/>
    <col min="5" max="5" width="15.625" style="2" customWidth="1"/>
    <col min="6" max="7" width="15.625" customWidth="1"/>
  </cols>
  <sheetData>
    <row r="1" spans="1:7" hidden="1" x14ac:dyDescent="0.2">
      <c r="D1">
        <v>20</v>
      </c>
      <c r="E1">
        <v>10</v>
      </c>
    </row>
    <row r="2" spans="1:7" ht="14.25" customHeight="1" x14ac:dyDescent="0.2">
      <c r="B2" s="4"/>
      <c r="C2" s="84"/>
      <c r="D2" s="244" t="s">
        <v>3</v>
      </c>
      <c r="E2" s="244"/>
      <c r="F2" s="244"/>
      <c r="G2" s="244"/>
    </row>
    <row r="3" spans="1:7" ht="15" x14ac:dyDescent="0.25">
      <c r="A3" s="3">
        <v>2022</v>
      </c>
      <c r="B3" s="3">
        <v>2021</v>
      </c>
      <c r="C3" s="84"/>
      <c r="D3" s="116">
        <v>2023</v>
      </c>
      <c r="E3" s="116">
        <v>2024</v>
      </c>
      <c r="F3" s="116" t="s">
        <v>95</v>
      </c>
      <c r="G3" s="116" t="s">
        <v>96</v>
      </c>
    </row>
    <row r="4" spans="1:7" x14ac:dyDescent="0.2">
      <c r="A4" s="10">
        <v>400</v>
      </c>
      <c r="B4" s="10">
        <v>3300</v>
      </c>
      <c r="C4" s="56" t="s">
        <v>74</v>
      </c>
      <c r="D4" s="23">
        <f>VLOOKUP(B4,'Business Segments'!$A$2:$L$49,6,TRUE)</f>
        <v>100985</v>
      </c>
      <c r="E4" s="23">
        <f>VLOOKUP(A4,'Business Segments'!$A$2:$L$49,6,TRUE)</f>
        <v>118619</v>
      </c>
      <c r="F4" s="23">
        <f t="shared" ref="F4:F22" si="0">E4-D4</f>
        <v>17634</v>
      </c>
      <c r="G4" s="24">
        <f t="shared" ref="G4:G22" si="1">IFERROR(E4/D4-1,"")</f>
        <v>0.17461999306827747</v>
      </c>
    </row>
    <row r="5" spans="1:7" x14ac:dyDescent="0.2">
      <c r="A5" s="10">
        <v>500</v>
      </c>
      <c r="B5" s="10">
        <v>3400</v>
      </c>
      <c r="C5" s="56" t="s">
        <v>9</v>
      </c>
      <c r="D5" s="66">
        <f>VLOOKUP(B5,'Business Segments'!$A$2:$L$49,6,TRUE)</f>
        <v>750982</v>
      </c>
      <c r="E5" s="66">
        <f>VLOOKUP(A5,'Business Segments'!$A$2:$L$49,6,TRUE)</f>
        <v>827892</v>
      </c>
      <c r="F5" s="66">
        <f t="shared" si="0"/>
        <v>76910</v>
      </c>
      <c r="G5" s="67">
        <f t="shared" si="1"/>
        <v>0.10241257446916174</v>
      </c>
    </row>
    <row r="6" spans="1:7" x14ac:dyDescent="0.2">
      <c r="A6" s="10">
        <v>600</v>
      </c>
      <c r="B6" s="10">
        <v>3500</v>
      </c>
      <c r="C6" s="56" t="s">
        <v>76</v>
      </c>
      <c r="D6" s="23">
        <f>VLOOKUP(B6,'Business Segments'!$A$2:$L$49,6,TRUE)</f>
        <v>0</v>
      </c>
      <c r="E6" s="23">
        <f>VLOOKUP(A6,'Business Segments'!$A$2:$L$49,6,TRUE)</f>
        <v>0</v>
      </c>
      <c r="F6" s="23">
        <f t="shared" si="0"/>
        <v>0</v>
      </c>
      <c r="G6" s="24" t="str">
        <f t="shared" si="1"/>
        <v/>
      </c>
    </row>
    <row r="7" spans="1:7" x14ac:dyDescent="0.2">
      <c r="A7" s="10">
        <v>700</v>
      </c>
      <c r="B7" s="10">
        <v>3600</v>
      </c>
      <c r="C7" s="56" t="s">
        <v>77</v>
      </c>
      <c r="D7" s="23">
        <f>VLOOKUP(B7,'Business Segments'!$A$2:$L$49,6,TRUE)</f>
        <v>0</v>
      </c>
      <c r="E7" s="23">
        <f>VLOOKUP(A7,'Business Segments'!$A$2:$L$49,6,TRUE)</f>
        <v>0</v>
      </c>
      <c r="F7" s="23">
        <f t="shared" si="0"/>
        <v>0</v>
      </c>
      <c r="G7" s="24" t="str">
        <f t="shared" si="1"/>
        <v/>
      </c>
    </row>
    <row r="8" spans="1:7" x14ac:dyDescent="0.2">
      <c r="A8" s="10">
        <v>700.1</v>
      </c>
      <c r="B8" s="10">
        <v>3650</v>
      </c>
      <c r="C8" s="56" t="s">
        <v>78</v>
      </c>
      <c r="D8" s="23">
        <f>VLOOKUP(B8,'Business Segments'!$A$2:$L$49,6,TRUE)</f>
        <v>0</v>
      </c>
      <c r="E8" s="23">
        <f>VLOOKUP(A8,'Business Segments'!$A$2:$L$49,6,TRUE)</f>
        <v>0</v>
      </c>
      <c r="F8" s="23">
        <f t="shared" si="0"/>
        <v>0</v>
      </c>
      <c r="G8" s="24" t="str">
        <f t="shared" si="1"/>
        <v/>
      </c>
    </row>
    <row r="9" spans="1:7" x14ac:dyDescent="0.2">
      <c r="A9" s="10">
        <v>800</v>
      </c>
      <c r="B9" s="10">
        <v>3700</v>
      </c>
      <c r="C9" s="56" t="s">
        <v>13</v>
      </c>
      <c r="D9" s="23">
        <f>VLOOKUP(B9,'Business Segments'!$A$2:$L$49,6,TRUE)</f>
        <v>18386</v>
      </c>
      <c r="E9" s="23">
        <f>VLOOKUP(A9,'Business Segments'!$A$2:$L$49,6,TRUE)</f>
        <v>2514</v>
      </c>
      <c r="F9" s="23">
        <f t="shared" si="0"/>
        <v>-15872</v>
      </c>
      <c r="G9" s="24">
        <f t="shared" si="1"/>
        <v>-0.86326552811922119</v>
      </c>
    </row>
    <row r="10" spans="1:7" x14ac:dyDescent="0.2">
      <c r="A10" s="10">
        <v>900</v>
      </c>
      <c r="B10" s="10">
        <v>3800</v>
      </c>
      <c r="C10" s="58" t="s">
        <v>79</v>
      </c>
      <c r="D10" s="23">
        <f>VLOOKUP(B10,'Business Segments'!$A$2:$L$49,6,TRUE)</f>
        <v>870353</v>
      </c>
      <c r="E10" s="23">
        <f>VLOOKUP(A10,'Business Segments'!$A$2:$L$49,6,TRUE)</f>
        <v>949025</v>
      </c>
      <c r="F10" s="23">
        <f t="shared" si="0"/>
        <v>78672</v>
      </c>
      <c r="G10" s="24">
        <f t="shared" si="1"/>
        <v>9.0390910354764209E-2</v>
      </c>
    </row>
    <row r="11" spans="1:7" ht="25.5" x14ac:dyDescent="0.2">
      <c r="A11" s="10">
        <v>1000</v>
      </c>
      <c r="B11" s="10">
        <v>3900</v>
      </c>
      <c r="C11" s="56" t="s">
        <v>80</v>
      </c>
      <c r="D11" s="23">
        <f>VLOOKUP(B11,'Business Segments'!$A$2:$L$49,6,TRUE)</f>
        <v>88921</v>
      </c>
      <c r="E11" s="23">
        <f>VLOOKUP(A11,'Business Segments'!$A$2:$L$49,6,TRUE)</f>
        <v>97061</v>
      </c>
      <c r="F11" s="23">
        <f t="shared" si="0"/>
        <v>8140</v>
      </c>
      <c r="G11" s="24">
        <f t="shared" si="1"/>
        <v>9.1541930477615052E-2</v>
      </c>
    </row>
    <row r="12" spans="1:7" ht="25.5" x14ac:dyDescent="0.2">
      <c r="A12" s="10">
        <v>1100</v>
      </c>
      <c r="B12" s="10">
        <v>4000</v>
      </c>
      <c r="C12" s="56" t="s">
        <v>81</v>
      </c>
      <c r="D12" s="66">
        <f>VLOOKUP(B12,'Business Segments'!$A$2:$L$49,6,TRUE)</f>
        <v>0</v>
      </c>
      <c r="E12" s="66">
        <f>VLOOKUP(A12,'Business Segments'!$A$2:$L$49,6,TRUE)</f>
        <v>0</v>
      </c>
      <c r="F12" s="66">
        <f t="shared" si="0"/>
        <v>0</v>
      </c>
      <c r="G12" s="67" t="str">
        <f t="shared" si="1"/>
        <v/>
      </c>
    </row>
    <row r="13" spans="1:7" ht="38.25" x14ac:dyDescent="0.2">
      <c r="A13" s="10">
        <v>1200</v>
      </c>
      <c r="B13" s="10">
        <v>4100</v>
      </c>
      <c r="C13" s="56" t="s">
        <v>82</v>
      </c>
      <c r="D13" s="68">
        <f>VLOOKUP(B13,'Business Segments'!$A$2:$L$49,6,TRUE)</f>
        <v>88921</v>
      </c>
      <c r="E13" s="68">
        <f>VLOOKUP(A13,'Business Segments'!$A$2:$L$49,6,TRUE)</f>
        <v>97061</v>
      </c>
      <c r="F13" s="68">
        <f t="shared" si="0"/>
        <v>8140</v>
      </c>
      <c r="G13" s="69">
        <f t="shared" si="1"/>
        <v>9.1541930477615052E-2</v>
      </c>
    </row>
    <row r="14" spans="1:7" x14ac:dyDescent="0.2">
      <c r="A14" s="10">
        <v>1300</v>
      </c>
      <c r="B14" s="10">
        <v>4200</v>
      </c>
      <c r="C14" s="56" t="s">
        <v>83</v>
      </c>
      <c r="D14" s="23">
        <f>VLOOKUP(B14,'Business Segments'!$A$2:$L$49,6,TRUE)</f>
        <v>376687</v>
      </c>
      <c r="E14" s="23">
        <f>VLOOKUP(A14,'Business Segments'!$A$2:$L$49,6,TRUE)</f>
        <v>414284</v>
      </c>
      <c r="F14" s="23">
        <f t="shared" si="0"/>
        <v>37597</v>
      </c>
      <c r="G14" s="24">
        <f t="shared" si="1"/>
        <v>9.9809656292890292E-2</v>
      </c>
    </row>
    <row r="15" spans="1:7" x14ac:dyDescent="0.2">
      <c r="A15" s="10">
        <v>1400</v>
      </c>
      <c r="B15" s="10">
        <v>4300</v>
      </c>
      <c r="C15" s="56" t="s">
        <v>15</v>
      </c>
      <c r="D15" s="66">
        <f>VLOOKUP(B15,'Business Segments'!$A$2:$L$49,6,TRUE)</f>
        <v>274776</v>
      </c>
      <c r="E15" s="66">
        <f>VLOOKUP(A15,'Business Segments'!$A$2:$L$49,6,TRUE)</f>
        <v>278493</v>
      </c>
      <c r="F15" s="66">
        <f t="shared" si="0"/>
        <v>3717</v>
      </c>
      <c r="G15" s="67">
        <f t="shared" si="1"/>
        <v>1.3527382304131308E-2</v>
      </c>
    </row>
    <row r="16" spans="1:7" x14ac:dyDescent="0.2">
      <c r="A16" s="10">
        <v>1500</v>
      </c>
      <c r="B16" s="10">
        <v>4400</v>
      </c>
      <c r="C16" s="56" t="s">
        <v>16</v>
      </c>
      <c r="D16" s="23">
        <f>VLOOKUP(B16,'Business Segments'!$A$2:$L$49,6,TRUE)</f>
        <v>36620</v>
      </c>
      <c r="E16" s="23">
        <f>VLOOKUP(A16,'Business Segments'!$A$2:$L$49,6,TRUE)</f>
        <v>31926</v>
      </c>
      <c r="F16" s="23">
        <f t="shared" si="0"/>
        <v>-4694</v>
      </c>
      <c r="G16" s="24">
        <f t="shared" si="1"/>
        <v>-0.12818132168214091</v>
      </c>
    </row>
    <row r="17" spans="1:7" x14ac:dyDescent="0.2">
      <c r="A17" s="11">
        <v>1600</v>
      </c>
      <c r="B17" s="10">
        <v>4500</v>
      </c>
      <c r="C17" s="59" t="s">
        <v>84</v>
      </c>
      <c r="D17" s="23">
        <f>VLOOKUP(B17,'Business Segments'!$A$2:$L$49,6,TRUE)</f>
        <v>20639</v>
      </c>
      <c r="E17" s="23">
        <f>VLOOKUP(A17,'Business Segments'!$A$2:$L$49,6,TRUE)</f>
        <v>34207</v>
      </c>
      <c r="F17" s="23">
        <f t="shared" si="0"/>
        <v>13568</v>
      </c>
      <c r="G17" s="24">
        <f t="shared" si="1"/>
        <v>0.6573961916759532</v>
      </c>
    </row>
    <row r="18" spans="1:7" x14ac:dyDescent="0.2">
      <c r="A18" s="10">
        <v>1700</v>
      </c>
      <c r="B18" s="10">
        <v>4600</v>
      </c>
      <c r="C18" s="58" t="s">
        <v>85</v>
      </c>
      <c r="D18" s="23">
        <f>VLOOKUP(B18,'Business Segments'!$A$2:$L$49,6,TRUE)</f>
        <v>797643</v>
      </c>
      <c r="E18" s="23">
        <f>VLOOKUP(A18,'Business Segments'!$A$2:$L$49,6,TRUE)</f>
        <v>855971</v>
      </c>
      <c r="F18" s="23">
        <f t="shared" si="0"/>
        <v>58328</v>
      </c>
      <c r="G18" s="24">
        <f t="shared" si="1"/>
        <v>7.312544584482028E-2</v>
      </c>
    </row>
    <row r="19" spans="1:7" x14ac:dyDescent="0.2">
      <c r="A19" s="10">
        <v>1800</v>
      </c>
      <c r="B19" s="10">
        <v>4700</v>
      </c>
      <c r="C19" s="56" t="s">
        <v>86</v>
      </c>
      <c r="D19" s="23">
        <f>VLOOKUP(B19,'Business Segments'!$A$2:$L$49,6,TRUE)</f>
        <v>306</v>
      </c>
      <c r="E19" s="23">
        <f>VLOOKUP(A19,'Business Segments'!$A$2:$L$49,6,TRUE)</f>
        <v>0</v>
      </c>
      <c r="F19" s="23">
        <f t="shared" si="0"/>
        <v>-306</v>
      </c>
      <c r="G19" s="24">
        <f t="shared" si="1"/>
        <v>-1</v>
      </c>
    </row>
    <row r="20" spans="1:7" x14ac:dyDescent="0.2">
      <c r="A20" s="10">
        <v>1900</v>
      </c>
      <c r="B20" s="10">
        <v>4800</v>
      </c>
      <c r="C20" s="60" t="s">
        <v>233</v>
      </c>
      <c r="D20" s="66">
        <f>VLOOKUP(B20,'Business Segments'!$A$2:$L$49,6,TRUE)</f>
        <v>73016</v>
      </c>
      <c r="E20" s="66">
        <f>VLOOKUP(A20,'Business Segments'!$A$2:$L$49,6,TRUE)</f>
        <v>93054</v>
      </c>
      <c r="F20" s="66">
        <f t="shared" si="0"/>
        <v>20038</v>
      </c>
      <c r="G20" s="67">
        <f t="shared" si="1"/>
        <v>0.27443300098608514</v>
      </c>
    </row>
    <row r="21" spans="1:7" ht="25.5" x14ac:dyDescent="0.2">
      <c r="A21" s="10">
        <v>1910</v>
      </c>
      <c r="B21" s="10">
        <v>4900</v>
      </c>
      <c r="C21" s="56" t="s">
        <v>235</v>
      </c>
      <c r="D21" s="68">
        <f>VLOOKUP(B21,'Business Segments'!$A$2:$L$49,6,TRUE)</f>
        <v>0</v>
      </c>
      <c r="E21" s="68">
        <f>VLOOKUP(A21,'Business Segments'!$A$2:$L$49,6,TRUE)</f>
        <v>0</v>
      </c>
      <c r="F21" s="66">
        <f t="shared" si="0"/>
        <v>0</v>
      </c>
      <c r="G21" s="67" t="str">
        <f t="shared" si="1"/>
        <v/>
      </c>
    </row>
    <row r="22" spans="1:7" ht="15" thickBot="1" x14ac:dyDescent="0.25">
      <c r="A22" s="10">
        <v>1920</v>
      </c>
      <c r="B22" s="10">
        <v>5000</v>
      </c>
      <c r="C22" s="58" t="s">
        <v>234</v>
      </c>
      <c r="D22" s="85">
        <f>VLOOKUP(B22,'Business Segments'!$A$2:$L$49,6,TRUE)</f>
        <v>73016</v>
      </c>
      <c r="E22" s="85">
        <f>VLOOKUP(A22,'Business Segments'!$A$2:$L$49,6,TRUE)</f>
        <v>93054</v>
      </c>
      <c r="F22" s="66">
        <f t="shared" si="0"/>
        <v>20038</v>
      </c>
      <c r="G22" s="67">
        <f t="shared" si="1"/>
        <v>0.27443300098608514</v>
      </c>
    </row>
    <row r="23" spans="1:7" ht="15" thickTop="1" x14ac:dyDescent="0.2">
      <c r="C23" s="52"/>
      <c r="D23" s="96"/>
      <c r="E23" s="122"/>
      <c r="F23" s="96"/>
      <c r="G23" s="96"/>
    </row>
    <row r="24" spans="1:7" ht="23.25" x14ac:dyDescent="0.2">
      <c r="B24" s="8"/>
      <c r="C24" s="86" t="s">
        <v>120</v>
      </c>
      <c r="D24" s="96"/>
      <c r="E24" s="122"/>
      <c r="F24" s="96"/>
      <c r="G24" s="96"/>
    </row>
    <row r="25" spans="1:7" x14ac:dyDescent="0.2">
      <c r="A25">
        <v>83</v>
      </c>
      <c r="C25" s="56" t="s">
        <v>227</v>
      </c>
      <c r="D25" s="23">
        <v>89</v>
      </c>
      <c r="E25" s="23">
        <v>118</v>
      </c>
      <c r="F25" s="128"/>
      <c r="G25" s="128"/>
    </row>
    <row r="26" spans="1:7" x14ac:dyDescent="0.2">
      <c r="A26">
        <v>84</v>
      </c>
      <c r="C26" s="56" t="s">
        <v>116</v>
      </c>
      <c r="D26" s="23">
        <v>-9</v>
      </c>
      <c r="E26" s="23">
        <v>-10</v>
      </c>
      <c r="F26" s="128"/>
      <c r="G26" s="128"/>
    </row>
    <row r="27" spans="1:7" x14ac:dyDescent="0.2">
      <c r="A27">
        <v>85</v>
      </c>
      <c r="C27" s="56" t="s">
        <v>118</v>
      </c>
      <c r="D27" s="82">
        <v>-7</v>
      </c>
      <c r="E27" s="82">
        <v>-15</v>
      </c>
      <c r="F27" s="128"/>
      <c r="G27" s="128"/>
    </row>
    <row r="28" spans="1:7" ht="15" thickBot="1" x14ac:dyDescent="0.25">
      <c r="A28">
        <v>86</v>
      </c>
      <c r="C28" s="87" t="s">
        <v>97</v>
      </c>
      <c r="D28" s="55">
        <v>73</v>
      </c>
      <c r="E28" s="55">
        <v>93</v>
      </c>
      <c r="F28" s="128"/>
      <c r="G28" s="128"/>
    </row>
    <row r="29" spans="1:7" ht="15" thickTop="1" x14ac:dyDescent="0.2">
      <c r="C29" s="52"/>
      <c r="D29" s="23"/>
      <c r="E29" s="122"/>
      <c r="F29" s="96"/>
      <c r="G29" s="96"/>
    </row>
    <row r="30" spans="1:7" ht="23.25" x14ac:dyDescent="0.2">
      <c r="C30" s="86" t="s">
        <v>213</v>
      </c>
      <c r="D30" s="96"/>
      <c r="E30" s="122"/>
      <c r="F30" s="96"/>
      <c r="G30" s="96"/>
    </row>
    <row r="31" spans="1:7" x14ac:dyDescent="0.2">
      <c r="A31">
        <v>501</v>
      </c>
      <c r="C31" s="56" t="s">
        <v>214</v>
      </c>
      <c r="D31" s="139">
        <v>5.2</v>
      </c>
      <c r="E31" s="139">
        <v>4.9000000000000004</v>
      </c>
      <c r="F31" s="128"/>
      <c r="G31" s="128"/>
    </row>
    <row r="32" spans="1:7" x14ac:dyDescent="0.2">
      <c r="A32">
        <v>502</v>
      </c>
      <c r="C32" s="56" t="s">
        <v>226</v>
      </c>
      <c r="D32" s="23">
        <v>72</v>
      </c>
      <c r="E32" s="124">
        <v>70</v>
      </c>
      <c r="F32" s="128"/>
      <c r="G32" s="128"/>
    </row>
    <row r="33" spans="1:7" x14ac:dyDescent="0.2">
      <c r="A33">
        <v>503</v>
      </c>
      <c r="C33" s="56" t="s">
        <v>215</v>
      </c>
      <c r="D33" s="139">
        <v>5.6</v>
      </c>
      <c r="E33" s="139">
        <v>8.3000000000000007</v>
      </c>
      <c r="F33" s="128"/>
      <c r="G33" s="128"/>
    </row>
    <row r="34" spans="1:7" x14ac:dyDescent="0.2">
      <c r="A34">
        <v>504</v>
      </c>
      <c r="C34" s="56" t="s">
        <v>225</v>
      </c>
      <c r="D34" s="23">
        <v>92</v>
      </c>
      <c r="E34" s="23">
        <v>116.3</v>
      </c>
      <c r="F34" s="128"/>
      <c r="G34" s="128"/>
    </row>
    <row r="35" spans="1:7" x14ac:dyDescent="0.2">
      <c r="D35" s="88"/>
      <c r="E35" s="123"/>
      <c r="F35" s="88"/>
      <c r="G35" s="88"/>
    </row>
    <row r="36" spans="1:7" x14ac:dyDescent="0.2">
      <c r="D36" s="88"/>
      <c r="E36" s="123"/>
      <c r="F36" s="88"/>
      <c r="G36" s="88"/>
    </row>
    <row r="37" spans="1:7" x14ac:dyDescent="0.2">
      <c r="D37" s="88"/>
      <c r="E37" s="123"/>
      <c r="F37" s="88"/>
      <c r="G37" s="88"/>
    </row>
    <row r="38" spans="1:7" x14ac:dyDescent="0.2">
      <c r="D38" s="88"/>
      <c r="E38" s="123"/>
      <c r="F38" s="88"/>
      <c r="G38" s="88"/>
    </row>
    <row r="39" spans="1:7" x14ac:dyDescent="0.2">
      <c r="D39" s="88"/>
      <c r="E39" s="123"/>
      <c r="F39" s="88"/>
      <c r="G39" s="88"/>
    </row>
    <row r="40" spans="1:7" x14ac:dyDescent="0.2">
      <c r="D40" s="88"/>
      <c r="E40" s="123"/>
      <c r="F40" s="88"/>
      <c r="G40" s="88"/>
    </row>
    <row r="41" spans="1:7" x14ac:dyDescent="0.2">
      <c r="D41" s="88"/>
      <c r="E41" s="123"/>
      <c r="F41" s="88"/>
      <c r="G41" s="88"/>
    </row>
  </sheetData>
  <sheetProtection selectLockedCells="1"/>
  <mergeCells count="1">
    <mergeCell ref="D2:G2"/>
  </mergeCells>
  <conditionalFormatting sqref="F4:F22">
    <cfRule type="cellIs" dxfId="19" priority="3" operator="lessThan">
      <formula>0</formula>
    </cfRule>
    <cfRule type="cellIs" dxfId="18" priority="4" operator="greaterThan">
      <formula>0</formula>
    </cfRule>
  </conditionalFormatting>
  <conditionalFormatting sqref="G4:G22">
    <cfRule type="cellIs" dxfId="17" priority="1" operator="lessThan">
      <formula>0</formula>
    </cfRule>
    <cfRule type="cellIs" dxfId="16" priority="2" operator="greaterThan">
      <formula>0</formula>
    </cfRule>
  </conditionalFormatting>
  <pageMargins left="0.7" right="0.7" top="0.75" bottom="0.75" header="0.3" footer="0.3"/>
  <ignoredErrors>
    <ignoredError sqref="F4:G4 F6:G24 G5 D4:E2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98624-DEC4-4494-BDBC-E49CF0BCC564}">
  <sheetPr>
    <tabColor theme="5" tint="0.39997558519241921"/>
  </sheetPr>
  <dimension ref="A1:G25"/>
  <sheetViews>
    <sheetView showGridLines="0" topLeftCell="C2" workbookViewId="0">
      <selection activeCell="D4" sqref="D4"/>
    </sheetView>
  </sheetViews>
  <sheetFormatPr defaultRowHeight="14.25" x14ac:dyDescent="0.2"/>
  <cols>
    <col min="1" max="2" width="0" hidden="1" customWidth="1"/>
    <col min="3" max="3" width="40.625" customWidth="1"/>
    <col min="4" max="7" width="15.625" style="88" customWidth="1"/>
  </cols>
  <sheetData>
    <row r="1" spans="1:7" hidden="1" x14ac:dyDescent="0.2">
      <c r="D1" s="88">
        <v>20</v>
      </c>
      <c r="E1" s="88">
        <v>10</v>
      </c>
    </row>
    <row r="2" spans="1:7" ht="14.25" customHeight="1" x14ac:dyDescent="0.2">
      <c r="C2" s="52"/>
      <c r="D2" s="244" t="s">
        <v>4</v>
      </c>
      <c r="E2" s="244"/>
      <c r="F2" s="244"/>
      <c r="G2" s="244"/>
    </row>
    <row r="3" spans="1:7" ht="15" x14ac:dyDescent="0.25">
      <c r="A3" s="3">
        <v>2022</v>
      </c>
      <c r="B3" s="3">
        <v>2021</v>
      </c>
      <c r="C3" s="52"/>
      <c r="D3" s="116">
        <v>2023</v>
      </c>
      <c r="E3" s="116">
        <v>2024</v>
      </c>
      <c r="F3" s="116" t="s">
        <v>95</v>
      </c>
      <c r="G3" s="116" t="s">
        <v>96</v>
      </c>
    </row>
    <row r="4" spans="1:7" x14ac:dyDescent="0.2">
      <c r="A4" s="10">
        <v>400</v>
      </c>
      <c r="B4" s="10">
        <v>3300</v>
      </c>
      <c r="C4" s="56" t="s">
        <v>74</v>
      </c>
      <c r="D4" s="23">
        <f>VLOOKUP(B4,'Business Segments'!$A$2:$L$49,7,TRUE)</f>
        <v>27750</v>
      </c>
      <c r="E4" s="23">
        <f>VLOOKUP(A4,'Business Segments'!$A$2:$L$49,7,TRUE)</f>
        <v>158</v>
      </c>
      <c r="F4" s="23">
        <f t="shared" ref="F4:F19" si="0">E4-D4</f>
        <v>-27592</v>
      </c>
      <c r="G4" s="24">
        <f t="shared" ref="G4:G19" si="1">IFERROR(E4/D4-1,"")</f>
        <v>-0.99430630630630634</v>
      </c>
    </row>
    <row r="5" spans="1:7" x14ac:dyDescent="0.2">
      <c r="A5" s="10">
        <v>500</v>
      </c>
      <c r="B5" s="10">
        <v>3400</v>
      </c>
      <c r="C5" s="56" t="s">
        <v>9</v>
      </c>
      <c r="D5" s="23">
        <f>VLOOKUP(B5,'Business Segments'!$A$2:$L$49,7,TRUE)</f>
        <v>399068</v>
      </c>
      <c r="E5" s="23">
        <f>VLOOKUP(A5,'Business Segments'!$A$2:$L$49,7,TRUE)</f>
        <v>576006</v>
      </c>
      <c r="F5" s="66">
        <f t="shared" si="0"/>
        <v>176938</v>
      </c>
      <c r="G5" s="67">
        <f t="shared" si="1"/>
        <v>0.44337807090520909</v>
      </c>
    </row>
    <row r="6" spans="1:7" x14ac:dyDescent="0.2">
      <c r="A6" s="10">
        <v>600</v>
      </c>
      <c r="B6" s="10">
        <v>3500</v>
      </c>
      <c r="C6" s="56" t="s">
        <v>76</v>
      </c>
      <c r="D6" s="23">
        <f>VLOOKUP(B6,'Business Segments'!$A$2:$L$49,7,TRUE)</f>
        <v>0</v>
      </c>
      <c r="E6" s="23">
        <f>VLOOKUP(A6,'Business Segments'!$A$2:$L$49,7,TRUE)</f>
        <v>0</v>
      </c>
      <c r="F6" s="23">
        <f t="shared" si="0"/>
        <v>0</v>
      </c>
      <c r="G6" s="24" t="str">
        <f t="shared" si="1"/>
        <v/>
      </c>
    </row>
    <row r="7" spans="1:7" x14ac:dyDescent="0.2">
      <c r="A7" s="10">
        <v>700</v>
      </c>
      <c r="B7" s="10">
        <v>3600</v>
      </c>
      <c r="C7" s="56" t="s">
        <v>77</v>
      </c>
      <c r="D7" s="23">
        <f>VLOOKUP(B7,'Business Segments'!$A$2:$L$49,7,TRUE)</f>
        <v>329000</v>
      </c>
      <c r="E7" s="23">
        <f>VLOOKUP(A7,'Business Segments'!$A$2:$L$49,7,TRUE)</f>
        <v>393000</v>
      </c>
      <c r="F7" s="23">
        <f t="shared" si="0"/>
        <v>64000</v>
      </c>
      <c r="G7" s="24">
        <f t="shared" si="1"/>
        <v>0.19452887537993924</v>
      </c>
    </row>
    <row r="8" spans="1:7" x14ac:dyDescent="0.2">
      <c r="A8" s="10">
        <v>700.1</v>
      </c>
      <c r="B8" s="10">
        <v>3650</v>
      </c>
      <c r="C8" s="56" t="s">
        <v>78</v>
      </c>
      <c r="D8" s="23">
        <f>VLOOKUP(B8,'Business Segments'!$A$2:$L$49,7,TRUE)</f>
        <v>0</v>
      </c>
      <c r="E8" s="23">
        <f>VLOOKUP(A8,'Business Segments'!$A$2:$L$49,7,TRUE)</f>
        <v>0</v>
      </c>
      <c r="F8" s="23">
        <f t="shared" si="0"/>
        <v>0</v>
      </c>
      <c r="G8" s="24" t="str">
        <f t="shared" si="1"/>
        <v/>
      </c>
    </row>
    <row r="9" spans="1:7" x14ac:dyDescent="0.2">
      <c r="A9" s="10">
        <v>800</v>
      </c>
      <c r="B9" s="10">
        <v>3700</v>
      </c>
      <c r="C9" s="56" t="s">
        <v>13</v>
      </c>
      <c r="D9" s="66">
        <f>VLOOKUP(B9,'Business Segments'!$A$2:$L$49,7,TRUE)</f>
        <v>6754</v>
      </c>
      <c r="E9" s="66">
        <f>VLOOKUP(A9,'Business Segments'!$A$2:$L$49,7,TRUE)</f>
        <v>1578</v>
      </c>
      <c r="F9" s="23">
        <f t="shared" si="0"/>
        <v>-5176</v>
      </c>
      <c r="G9" s="24">
        <f t="shared" si="1"/>
        <v>-0.76636067515546347</v>
      </c>
    </row>
    <row r="10" spans="1:7" x14ac:dyDescent="0.2">
      <c r="A10" s="10">
        <v>900</v>
      </c>
      <c r="B10" s="10">
        <v>3800</v>
      </c>
      <c r="C10" s="58" t="s">
        <v>79</v>
      </c>
      <c r="D10" s="68">
        <f>VLOOKUP(B10,'Business Segments'!$A$2:$L$49,7,TRUE)</f>
        <v>762572</v>
      </c>
      <c r="E10" s="68">
        <f>VLOOKUP(A10,'Business Segments'!$A$2:$L$49,7,TRUE)</f>
        <v>970742</v>
      </c>
      <c r="F10" s="23">
        <f t="shared" si="0"/>
        <v>208170</v>
      </c>
      <c r="G10" s="24">
        <f t="shared" si="1"/>
        <v>0.27298405921014668</v>
      </c>
    </row>
    <row r="11" spans="1:7" x14ac:dyDescent="0.2">
      <c r="A11" s="10">
        <v>1300</v>
      </c>
      <c r="B11" s="10">
        <v>4200</v>
      </c>
      <c r="C11" s="56" t="s">
        <v>83</v>
      </c>
      <c r="D11" s="23">
        <f>VLOOKUP(B11,'Business Segments'!$A$2:$L$49,7,TRUE)</f>
        <v>67375</v>
      </c>
      <c r="E11" s="23">
        <f>VLOOKUP(A11,'Business Segments'!$A$2:$L$49,7,TRUE)</f>
        <v>102684</v>
      </c>
      <c r="F11" s="23">
        <f t="shared" si="0"/>
        <v>35309</v>
      </c>
      <c r="G11" s="24">
        <f t="shared" si="1"/>
        <v>0.5240667903525047</v>
      </c>
    </row>
    <row r="12" spans="1:7" x14ac:dyDescent="0.2">
      <c r="A12" s="10">
        <v>1400</v>
      </c>
      <c r="B12" s="10">
        <v>4300</v>
      </c>
      <c r="C12" s="56" t="s">
        <v>15</v>
      </c>
      <c r="D12" s="23">
        <f>VLOOKUP(B12,'Business Segments'!$A$2:$L$49,7,TRUE)</f>
        <v>412520</v>
      </c>
      <c r="E12" s="23">
        <f>VLOOKUP(A12,'Business Segments'!$A$2:$L$49,7,TRUE)</f>
        <v>518953</v>
      </c>
      <c r="F12" s="66">
        <f t="shared" si="0"/>
        <v>106433</v>
      </c>
      <c r="G12" s="67">
        <f t="shared" si="1"/>
        <v>0.25800688451469012</v>
      </c>
    </row>
    <row r="13" spans="1:7" x14ac:dyDescent="0.2">
      <c r="A13" s="10">
        <v>1500</v>
      </c>
      <c r="B13" s="10">
        <v>4400</v>
      </c>
      <c r="C13" s="56" t="s">
        <v>16</v>
      </c>
      <c r="D13" s="23">
        <f>VLOOKUP(B13,'Business Segments'!$A$2:$L$49,7,TRUE)</f>
        <v>42072</v>
      </c>
      <c r="E13" s="23">
        <f>VLOOKUP(A13,'Business Segments'!$A$2:$L$49,7,TRUE)</f>
        <v>41715</v>
      </c>
      <c r="F13" s="68">
        <f t="shared" si="0"/>
        <v>-357</v>
      </c>
      <c r="G13" s="69">
        <f t="shared" si="1"/>
        <v>-8.4854535082715676E-3</v>
      </c>
    </row>
    <row r="14" spans="1:7" x14ac:dyDescent="0.2">
      <c r="A14" s="11">
        <v>1600</v>
      </c>
      <c r="B14" s="10">
        <v>4500</v>
      </c>
      <c r="C14" s="59" t="s">
        <v>84</v>
      </c>
      <c r="D14" s="66">
        <f>VLOOKUP(B14,'Business Segments'!$A$2:$L$49,7,TRUE)</f>
        <v>12747</v>
      </c>
      <c r="E14" s="66">
        <f>VLOOKUP(A14,'Business Segments'!$A$2:$L$49,7,TRUE)</f>
        <v>43483</v>
      </c>
      <c r="F14" s="23">
        <f t="shared" si="0"/>
        <v>30736</v>
      </c>
      <c r="G14" s="24">
        <f t="shared" si="1"/>
        <v>2.4112340158468659</v>
      </c>
    </row>
    <row r="15" spans="1:7" x14ac:dyDescent="0.2">
      <c r="A15" s="10">
        <v>1700</v>
      </c>
      <c r="B15" s="10">
        <v>4600</v>
      </c>
      <c r="C15" s="58" t="s">
        <v>85</v>
      </c>
      <c r="D15" s="68">
        <f>VLOOKUP(B15,'Business Segments'!$A$2:$L$49,7,TRUE)</f>
        <v>534714</v>
      </c>
      <c r="E15" s="68">
        <f>VLOOKUP(A15,'Business Segments'!$A$2:$L$49,7,TRUE)</f>
        <v>706835</v>
      </c>
      <c r="F15" s="66">
        <f t="shared" si="0"/>
        <v>172121</v>
      </c>
      <c r="G15" s="67">
        <f t="shared" si="1"/>
        <v>0.32189357301286292</v>
      </c>
    </row>
    <row r="16" spans="1:7" x14ac:dyDescent="0.2">
      <c r="A16" s="10">
        <v>1800</v>
      </c>
      <c r="B16" s="10">
        <v>4700</v>
      </c>
      <c r="C16" s="56" t="s">
        <v>86</v>
      </c>
      <c r="D16" s="68">
        <f>VLOOKUP(B16,'Business Segments'!$A$2:$L$49,7,TRUE)</f>
        <v>12688</v>
      </c>
      <c r="E16" s="68">
        <f>VLOOKUP(A16,'Business Segments'!$A$2:$L$49,7,TRUE)</f>
        <v>38404</v>
      </c>
      <c r="F16" s="23">
        <f t="shared" si="0"/>
        <v>25716</v>
      </c>
      <c r="G16" s="24">
        <f t="shared" si="1"/>
        <v>2.0267969735182851</v>
      </c>
    </row>
    <row r="17" spans="1:7" x14ac:dyDescent="0.2">
      <c r="A17" s="10">
        <v>1900</v>
      </c>
      <c r="B17" s="10">
        <v>4800</v>
      </c>
      <c r="C17" s="60" t="s">
        <v>233</v>
      </c>
      <c r="D17" s="71">
        <f>VLOOKUP(B17,'Business Segments'!$A$2:$L$49,7,TRUE)</f>
        <v>240546</v>
      </c>
      <c r="E17" s="71">
        <f>VLOOKUP(A17,'Business Segments'!$A$2:$L$49,7,TRUE)</f>
        <v>302311</v>
      </c>
      <c r="F17" s="23">
        <f t="shared" si="0"/>
        <v>61765</v>
      </c>
      <c r="G17" s="24">
        <f t="shared" si="1"/>
        <v>0.25677001488280826</v>
      </c>
    </row>
    <row r="18" spans="1:7" ht="25.5" x14ac:dyDescent="0.2">
      <c r="A18" s="10">
        <v>1910</v>
      </c>
      <c r="B18" s="10">
        <v>4900</v>
      </c>
      <c r="C18" s="56" t="s">
        <v>235</v>
      </c>
      <c r="D18" s="71">
        <f>VLOOKUP(B18,'Business Segments'!$A$2:$L$49,7,TRUE)</f>
        <v>792</v>
      </c>
      <c r="E18" s="71">
        <f>VLOOKUP(A18,'Business Segments'!$A$2:$L$49,7,TRUE)</f>
        <v>860</v>
      </c>
      <c r="F18" s="23">
        <f t="shared" si="0"/>
        <v>68</v>
      </c>
      <c r="G18" s="24">
        <f t="shared" si="1"/>
        <v>8.5858585858585856E-2</v>
      </c>
    </row>
    <row r="19" spans="1:7" ht="15" thickBot="1" x14ac:dyDescent="0.25">
      <c r="A19" s="10">
        <v>1920</v>
      </c>
      <c r="B19" s="10">
        <v>5000</v>
      </c>
      <c r="C19" s="58" t="s">
        <v>234</v>
      </c>
      <c r="D19" s="73">
        <f>VLOOKUP(B19,'Business Segments'!$A$2:$L$49,7,TRUE)</f>
        <v>241338</v>
      </c>
      <c r="E19" s="73">
        <f>VLOOKUP(A19,'Business Segments'!$A$2:$L$49,7,TRUE)</f>
        <v>303171</v>
      </c>
      <c r="F19" s="23">
        <f t="shared" si="0"/>
        <v>61833</v>
      </c>
      <c r="G19" s="24">
        <f t="shared" si="1"/>
        <v>0.25620913407751789</v>
      </c>
    </row>
    <row r="20" spans="1:7" ht="15" thickTop="1" x14ac:dyDescent="0.2">
      <c r="C20" s="52"/>
      <c r="D20" s="96"/>
      <c r="E20" s="96"/>
      <c r="F20" s="96"/>
      <c r="G20" s="96"/>
    </row>
    <row r="21" spans="1:7" ht="25.5" x14ac:dyDescent="0.2">
      <c r="C21" s="77" t="s">
        <v>237</v>
      </c>
      <c r="D21" s="96"/>
      <c r="E21" s="96"/>
      <c r="F21" s="96"/>
      <c r="G21" s="96"/>
    </row>
    <row r="22" spans="1:7" x14ac:dyDescent="0.2">
      <c r="A22">
        <v>90</v>
      </c>
      <c r="C22" s="56" t="s">
        <v>227</v>
      </c>
      <c r="D22" s="23">
        <v>259</v>
      </c>
      <c r="E22" s="23">
        <v>333</v>
      </c>
      <c r="F22" s="96"/>
      <c r="G22" s="96"/>
    </row>
    <row r="23" spans="1:7" x14ac:dyDescent="0.2">
      <c r="A23">
        <v>91</v>
      </c>
      <c r="C23" s="56" t="s">
        <v>118</v>
      </c>
      <c r="D23" s="82">
        <v>-18</v>
      </c>
      <c r="E23" s="82">
        <v>-30</v>
      </c>
      <c r="F23" s="96"/>
      <c r="G23" s="96"/>
    </row>
    <row r="24" spans="1:7" ht="15" thickBot="1" x14ac:dyDescent="0.25">
      <c r="A24">
        <v>92</v>
      </c>
      <c r="C24" s="77" t="s">
        <v>97</v>
      </c>
      <c r="D24" s="55">
        <v>241</v>
      </c>
      <c r="E24" s="55">
        <v>303</v>
      </c>
      <c r="F24" s="96"/>
      <c r="G24" s="96"/>
    </row>
    <row r="25" spans="1:7" ht="15" thickTop="1" x14ac:dyDescent="0.2"/>
  </sheetData>
  <sheetProtection selectLockedCells="1"/>
  <mergeCells count="1">
    <mergeCell ref="D2:G2"/>
  </mergeCells>
  <conditionalFormatting sqref="F4:F19">
    <cfRule type="cellIs" dxfId="15" priority="3" operator="lessThan">
      <formula>0</formula>
    </cfRule>
    <cfRule type="cellIs" dxfId="14" priority="4" operator="greaterThan">
      <formula>0</formula>
    </cfRule>
  </conditionalFormatting>
  <conditionalFormatting sqref="G4:G19">
    <cfRule type="cellIs" dxfId="13" priority="1" operator="lessThan">
      <formula>0</formula>
    </cfRule>
    <cfRule type="cellIs" dxfId="12" priority="2" operator="greaterThan">
      <formula>0</formula>
    </cfRule>
  </conditionalFormatting>
  <pageMargins left="0.7" right="0.7" top="0.75" bottom="0.75" header="0.3" footer="0.3"/>
  <ignoredErrors>
    <ignoredError sqref="F4:G23 F24:G24 D4:E19"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4A08B-ACF0-4073-807C-12B92C6EE51C}">
  <sheetPr>
    <tabColor theme="5" tint="0.39997558519241921"/>
  </sheetPr>
  <dimension ref="A1:G26"/>
  <sheetViews>
    <sheetView showGridLines="0" topLeftCell="C2" workbookViewId="0"/>
  </sheetViews>
  <sheetFormatPr defaultRowHeight="14.25" x14ac:dyDescent="0.2"/>
  <cols>
    <col min="1" max="2" width="0" hidden="1" customWidth="1"/>
    <col min="3" max="3" width="40.625" customWidth="1"/>
    <col min="4" max="7" width="15.625" style="88" customWidth="1"/>
  </cols>
  <sheetData>
    <row r="1" spans="1:7" ht="12" hidden="1" customHeight="1" x14ac:dyDescent="0.2">
      <c r="D1" s="88">
        <v>20</v>
      </c>
      <c r="E1" s="88">
        <v>10</v>
      </c>
    </row>
    <row r="2" spans="1:7" x14ac:dyDescent="0.2">
      <c r="B2" s="4"/>
      <c r="C2" s="84"/>
      <c r="D2" s="244" t="s">
        <v>5</v>
      </c>
      <c r="E2" s="244"/>
      <c r="F2" s="244"/>
      <c r="G2" s="244"/>
    </row>
    <row r="3" spans="1:7" ht="15" x14ac:dyDescent="0.25">
      <c r="A3" s="3">
        <v>2022</v>
      </c>
      <c r="B3" s="3">
        <v>2021</v>
      </c>
      <c r="C3" s="84"/>
      <c r="D3" s="116">
        <v>2023</v>
      </c>
      <c r="E3" s="116">
        <v>2024</v>
      </c>
      <c r="F3" s="116" t="s">
        <v>95</v>
      </c>
      <c r="G3" s="116" t="s">
        <v>96</v>
      </c>
    </row>
    <row r="4" spans="1:7" x14ac:dyDescent="0.2">
      <c r="A4" s="10">
        <v>400</v>
      </c>
      <c r="B4" s="10">
        <v>3300</v>
      </c>
      <c r="C4" s="56" t="s">
        <v>74</v>
      </c>
      <c r="D4" s="23">
        <f>VLOOKUP(B4,'Business Segments'!$A$2:$L$49,8,TRUE)</f>
        <v>18361</v>
      </c>
      <c r="E4" s="23">
        <f>VLOOKUP(A4,'Business Segments'!$A$2:$L$49,8,TRUE)</f>
        <v>15479</v>
      </c>
      <c r="F4" s="23">
        <f t="shared" ref="F4:F19" si="0">E4-D4</f>
        <v>-2882</v>
      </c>
      <c r="G4" s="24">
        <f t="shared" ref="G4:G19" si="1">IFERROR(E4/D4-1,"")</f>
        <v>-0.15696312836991444</v>
      </c>
    </row>
    <row r="5" spans="1:7" x14ac:dyDescent="0.2">
      <c r="A5" s="10">
        <v>500</v>
      </c>
      <c r="B5" s="10">
        <v>3400</v>
      </c>
      <c r="C5" s="56" t="s">
        <v>9</v>
      </c>
      <c r="D5" s="23">
        <f>VLOOKUP(B5,'Business Segments'!$A$2:$L$49,8,TRUE)</f>
        <v>4624</v>
      </c>
      <c r="E5" s="23">
        <f>VLOOKUP(A5,'Business Segments'!$A$2:$L$49,8,TRUE)</f>
        <v>6588</v>
      </c>
      <c r="F5" s="66">
        <f t="shared" si="0"/>
        <v>1964</v>
      </c>
      <c r="G5" s="67">
        <f t="shared" si="1"/>
        <v>0.42474048442906565</v>
      </c>
    </row>
    <row r="6" spans="1:7" x14ac:dyDescent="0.2">
      <c r="A6" s="10">
        <v>600</v>
      </c>
      <c r="B6" s="10">
        <v>3500</v>
      </c>
      <c r="C6" s="56" t="s">
        <v>76</v>
      </c>
      <c r="D6" s="23">
        <f>VLOOKUP(B6,'Business Segments'!$A$2:$L$49,8,TRUE)</f>
        <v>777872</v>
      </c>
      <c r="E6" s="23">
        <f>VLOOKUP(A6,'Business Segments'!$A$2:$L$49,8,TRUE)</f>
        <v>896716</v>
      </c>
      <c r="F6" s="23">
        <f t="shared" si="0"/>
        <v>118844</v>
      </c>
      <c r="G6" s="24">
        <f t="shared" si="1"/>
        <v>0.15278092025423207</v>
      </c>
    </row>
    <row r="7" spans="1:7" x14ac:dyDescent="0.2">
      <c r="A7" s="10">
        <v>700</v>
      </c>
      <c r="B7" s="10">
        <v>3600</v>
      </c>
      <c r="C7" s="56" t="s">
        <v>77</v>
      </c>
      <c r="D7" s="23">
        <f>VLOOKUP(B7,'Business Segments'!$A$2:$L$49,8,TRUE)</f>
        <v>0</v>
      </c>
      <c r="E7" s="23">
        <f>VLOOKUP(A7,'Business Segments'!$A$2:$L$49,8,TRUE)</f>
        <v>0</v>
      </c>
      <c r="F7" s="23">
        <f t="shared" si="0"/>
        <v>0</v>
      </c>
      <c r="G7" s="24" t="str">
        <f t="shared" si="1"/>
        <v/>
      </c>
    </row>
    <row r="8" spans="1:7" x14ac:dyDescent="0.2">
      <c r="A8" s="10">
        <v>700.1</v>
      </c>
      <c r="B8" s="10">
        <v>3650</v>
      </c>
      <c r="C8" s="56" t="s">
        <v>78</v>
      </c>
      <c r="D8" s="23">
        <f>VLOOKUP(B8,'Business Segments'!$A$2:$L$49,8,TRUE)</f>
        <v>0</v>
      </c>
      <c r="E8" s="23">
        <f>VLOOKUP(A8,'Business Segments'!$A$2:$L$49,8,TRUE)</f>
        <v>0</v>
      </c>
      <c r="F8" s="23">
        <f t="shared" si="0"/>
        <v>0</v>
      </c>
      <c r="G8" s="24" t="str">
        <f t="shared" si="1"/>
        <v/>
      </c>
    </row>
    <row r="9" spans="1:7" x14ac:dyDescent="0.2">
      <c r="A9" s="10">
        <v>800</v>
      </c>
      <c r="B9" s="10">
        <v>3700</v>
      </c>
      <c r="C9" s="56" t="s">
        <v>13</v>
      </c>
      <c r="D9" s="66">
        <f>VLOOKUP(B9,'Business Segments'!$A$2:$L$49,8,TRUE)</f>
        <v>17996</v>
      </c>
      <c r="E9" s="66">
        <f>VLOOKUP(A9,'Business Segments'!$A$2:$L$49,8,TRUE)</f>
        <v>20611</v>
      </c>
      <c r="F9" s="23">
        <f t="shared" si="0"/>
        <v>2615</v>
      </c>
      <c r="G9" s="24">
        <f t="shared" si="1"/>
        <v>0.14531006890420084</v>
      </c>
    </row>
    <row r="10" spans="1:7" x14ac:dyDescent="0.2">
      <c r="A10" s="10">
        <v>900</v>
      </c>
      <c r="B10" s="10">
        <v>3800</v>
      </c>
      <c r="C10" s="58" t="s">
        <v>79</v>
      </c>
      <c r="D10" s="68">
        <f>VLOOKUP(B10,'Business Segments'!$A$2:$L$49,8,TRUE)</f>
        <v>818853</v>
      </c>
      <c r="E10" s="68">
        <f>VLOOKUP(A10,'Business Segments'!$A$2:$L$49,8,TRUE)</f>
        <v>939394</v>
      </c>
      <c r="F10" s="23">
        <f t="shared" si="0"/>
        <v>120541</v>
      </c>
      <c r="G10" s="24">
        <f t="shared" si="1"/>
        <v>0.14720712997326757</v>
      </c>
    </row>
    <row r="11" spans="1:7" x14ac:dyDescent="0.2">
      <c r="A11" s="10">
        <v>1300</v>
      </c>
      <c r="B11" s="10">
        <v>4200</v>
      </c>
      <c r="C11" s="56" t="s">
        <v>83</v>
      </c>
      <c r="D11" s="23">
        <f>VLOOKUP(B11,'Business Segments'!$A$2:$L$49,8,TRUE)</f>
        <v>0</v>
      </c>
      <c r="E11" s="23">
        <f>VLOOKUP(A11,'Business Segments'!$A$2:$L$49,8,TRUE)</f>
        <v>0</v>
      </c>
      <c r="F11" s="23">
        <f t="shared" si="0"/>
        <v>0</v>
      </c>
      <c r="G11" s="24" t="str">
        <f t="shared" si="1"/>
        <v/>
      </c>
    </row>
    <row r="12" spans="1:7" x14ac:dyDescent="0.2">
      <c r="A12" s="10">
        <v>1400</v>
      </c>
      <c r="B12" s="10">
        <v>4300</v>
      </c>
      <c r="C12" s="56" t="s">
        <v>15</v>
      </c>
      <c r="D12" s="23">
        <f>VLOOKUP(B12,'Business Segments'!$A$2:$L$49,8,TRUE)</f>
        <v>481680</v>
      </c>
      <c r="E12" s="23">
        <f>VLOOKUP(A12,'Business Segments'!$A$2:$L$49,8,TRUE)</f>
        <v>569158</v>
      </c>
      <c r="F12" s="66">
        <f t="shared" si="0"/>
        <v>87478</v>
      </c>
      <c r="G12" s="67">
        <f t="shared" si="1"/>
        <v>0.18161019764158781</v>
      </c>
    </row>
    <row r="13" spans="1:7" x14ac:dyDescent="0.2">
      <c r="A13" s="10">
        <v>1500</v>
      </c>
      <c r="B13" s="10">
        <v>4400</v>
      </c>
      <c r="C13" s="56" t="s">
        <v>16</v>
      </c>
      <c r="D13" s="23">
        <f>VLOOKUP(B13,'Business Segments'!$A$2:$L$49,8,TRUE)</f>
        <v>25773</v>
      </c>
      <c r="E13" s="23">
        <f>VLOOKUP(A13,'Business Segments'!$A$2:$L$49,8,TRUE)</f>
        <v>31111</v>
      </c>
      <c r="F13" s="68">
        <f t="shared" si="0"/>
        <v>5338</v>
      </c>
      <c r="G13" s="69">
        <f t="shared" si="1"/>
        <v>0.20711597408140303</v>
      </c>
    </row>
    <row r="14" spans="1:7" x14ac:dyDescent="0.2">
      <c r="A14" s="11">
        <v>1600</v>
      </c>
      <c r="B14" s="10">
        <v>4500</v>
      </c>
      <c r="C14" s="59" t="s">
        <v>84</v>
      </c>
      <c r="D14" s="66">
        <f>VLOOKUP(B14,'Business Segments'!$A$2:$L$49,8,TRUE)</f>
        <v>5473</v>
      </c>
      <c r="E14" s="66">
        <f>VLOOKUP(A14,'Business Segments'!$A$2:$L$49,8,TRUE)</f>
        <v>41649</v>
      </c>
      <c r="F14" s="23">
        <f t="shared" si="0"/>
        <v>36176</v>
      </c>
      <c r="G14" s="24">
        <f t="shared" si="1"/>
        <v>6.6099031609720447</v>
      </c>
    </row>
    <row r="15" spans="1:7" x14ac:dyDescent="0.2">
      <c r="A15" s="10">
        <v>1700</v>
      </c>
      <c r="B15" s="10">
        <v>4600</v>
      </c>
      <c r="C15" s="58" t="s">
        <v>85</v>
      </c>
      <c r="D15" s="68">
        <f>VLOOKUP(B15,'Business Segments'!$A$2:$L$49,8,TRUE)</f>
        <v>512926</v>
      </c>
      <c r="E15" s="68">
        <f>VLOOKUP(A15,'Business Segments'!$A$2:$L$49,8,TRUE)</f>
        <v>641918</v>
      </c>
      <c r="F15" s="66">
        <f t="shared" si="0"/>
        <v>128992</v>
      </c>
      <c r="G15" s="67">
        <f t="shared" si="1"/>
        <v>0.25148267001477786</v>
      </c>
    </row>
    <row r="16" spans="1:7" x14ac:dyDescent="0.2">
      <c r="A16" s="10">
        <v>1800</v>
      </c>
      <c r="B16" s="10">
        <v>4700</v>
      </c>
      <c r="C16" s="56" t="s">
        <v>86</v>
      </c>
      <c r="D16" s="68">
        <f>VLOOKUP(B16,'Business Segments'!$A$2:$L$49,8,TRUE)</f>
        <v>1055</v>
      </c>
      <c r="E16" s="68">
        <f>VLOOKUP(A16,'Business Segments'!$A$2:$L$49,8,TRUE)</f>
        <v>2733</v>
      </c>
      <c r="F16" s="23">
        <f t="shared" si="0"/>
        <v>1678</v>
      </c>
      <c r="G16" s="24">
        <f t="shared" si="1"/>
        <v>1.5905213270142182</v>
      </c>
    </row>
    <row r="17" spans="1:7" x14ac:dyDescent="0.2">
      <c r="A17" s="10">
        <v>1900</v>
      </c>
      <c r="B17" s="10">
        <v>4800</v>
      </c>
      <c r="C17" s="60" t="s">
        <v>233</v>
      </c>
      <c r="D17" s="71">
        <f>VLOOKUP(B17,'Business Segments'!$A$2:$L$49,8,TRUE)</f>
        <v>306982</v>
      </c>
      <c r="E17" s="71">
        <f>VLOOKUP(A17,'Business Segments'!$A$2:$L$49,8,TRUE)</f>
        <v>300209</v>
      </c>
      <c r="F17" s="23">
        <f t="shared" si="0"/>
        <v>-6773</v>
      </c>
      <c r="G17" s="24">
        <f t="shared" si="1"/>
        <v>-2.2063182857626873E-2</v>
      </c>
    </row>
    <row r="18" spans="1:7" ht="25.5" x14ac:dyDescent="0.2">
      <c r="A18" s="10">
        <v>1910</v>
      </c>
      <c r="B18" s="10">
        <v>4900</v>
      </c>
      <c r="C18" s="56" t="s">
        <v>235</v>
      </c>
      <c r="D18" s="71">
        <f>VLOOKUP(B18,'Business Segments'!$A$2:$L$49,8,TRUE)</f>
        <v>30</v>
      </c>
      <c r="E18" s="71">
        <f>VLOOKUP(A18,'Business Segments'!$A$2:$L$49,8,TRUE)</f>
        <v>87</v>
      </c>
      <c r="F18" s="23">
        <f t="shared" si="0"/>
        <v>57</v>
      </c>
      <c r="G18" s="24">
        <f t="shared" si="1"/>
        <v>1.9</v>
      </c>
    </row>
    <row r="19" spans="1:7" ht="15" thickBot="1" x14ac:dyDescent="0.25">
      <c r="A19" s="10">
        <v>1920</v>
      </c>
      <c r="B19" s="10">
        <v>5000</v>
      </c>
      <c r="C19" s="58" t="s">
        <v>234</v>
      </c>
      <c r="D19" s="73">
        <f>VLOOKUP(B19,'Business Segments'!$A$2:$L$49,8,TRUE)</f>
        <v>307012</v>
      </c>
      <c r="E19" s="73">
        <f>VLOOKUP(A19,'Business Segments'!$A$2:$L$49,8,TRUE)</f>
        <v>300296</v>
      </c>
      <c r="F19" s="23">
        <f t="shared" si="0"/>
        <v>-6716</v>
      </c>
      <c r="G19" s="24">
        <f t="shared" si="1"/>
        <v>-2.187536643518817E-2</v>
      </c>
    </row>
    <row r="20" spans="1:7" ht="15" thickTop="1" x14ac:dyDescent="0.2">
      <c r="C20" s="52"/>
      <c r="D20" s="96"/>
      <c r="E20" s="96"/>
      <c r="F20" s="96"/>
      <c r="G20" s="96"/>
    </row>
    <row r="21" spans="1:7" ht="25.5" x14ac:dyDescent="0.2">
      <c r="C21" s="77" t="s">
        <v>237</v>
      </c>
      <c r="D21" s="96"/>
      <c r="E21" s="96"/>
      <c r="F21" s="96"/>
      <c r="G21" s="96"/>
    </row>
    <row r="22" spans="1:7" x14ac:dyDescent="0.2">
      <c r="A22">
        <v>93</v>
      </c>
      <c r="B22" s="10"/>
      <c r="C22" s="56" t="s">
        <v>227</v>
      </c>
      <c r="D22" s="23">
        <v>290</v>
      </c>
      <c r="E22" s="23">
        <v>331</v>
      </c>
      <c r="F22" s="96"/>
      <c r="G22" s="96"/>
    </row>
    <row r="23" spans="1:7" x14ac:dyDescent="0.2">
      <c r="A23">
        <v>94</v>
      </c>
      <c r="B23" s="10"/>
      <c r="C23" s="56" t="s">
        <v>119</v>
      </c>
      <c r="D23" s="23">
        <v>24</v>
      </c>
      <c r="E23" s="23">
        <v>-21</v>
      </c>
      <c r="F23" s="96"/>
      <c r="G23" s="96"/>
    </row>
    <row r="24" spans="1:7" x14ac:dyDescent="0.2">
      <c r="A24">
        <v>95</v>
      </c>
      <c r="B24" s="10"/>
      <c r="C24" s="56" t="s">
        <v>118</v>
      </c>
      <c r="D24" s="82">
        <v>-7</v>
      </c>
      <c r="E24" s="82">
        <v>-10</v>
      </c>
      <c r="F24" s="96"/>
      <c r="G24" s="96"/>
    </row>
    <row r="25" spans="1:7" ht="15" thickBot="1" x14ac:dyDescent="0.25">
      <c r="A25">
        <v>96</v>
      </c>
      <c r="C25" s="77" t="s">
        <v>97</v>
      </c>
      <c r="D25" s="55">
        <v>307</v>
      </c>
      <c r="E25" s="55">
        <v>300</v>
      </c>
      <c r="F25" s="96"/>
      <c r="G25" s="96"/>
    </row>
    <row r="26" spans="1:7" ht="15" thickTop="1" x14ac:dyDescent="0.2"/>
  </sheetData>
  <sheetProtection selectLockedCells="1"/>
  <mergeCells count="1">
    <mergeCell ref="D2:G2"/>
  </mergeCells>
  <conditionalFormatting sqref="F4:F19">
    <cfRule type="cellIs" dxfId="11" priority="3" operator="lessThan">
      <formula>0</formula>
    </cfRule>
    <cfRule type="cellIs" dxfId="10" priority="4" operator="greaterThan">
      <formula>0</formula>
    </cfRule>
  </conditionalFormatting>
  <conditionalFormatting sqref="G4:G19">
    <cfRule type="cellIs" dxfId="9" priority="1" operator="lessThan">
      <formula>0</formula>
    </cfRule>
    <cfRule type="cellIs" dxfId="8" priority="2" operator="greaterThan">
      <formula>0</formula>
    </cfRule>
  </conditionalFormatting>
  <pageMargins left="0.7" right="0.7" top="0.75" bottom="0.75" header="0.3" footer="0.3"/>
  <ignoredErrors>
    <ignoredError sqref="F4:G24 F25:G25 D4:E19"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605C2-AA7B-4E34-8498-77FF64CB9FF1}">
  <sheetPr>
    <tabColor theme="5" tint="0.39997558519241921"/>
  </sheetPr>
  <dimension ref="A1:G25"/>
  <sheetViews>
    <sheetView showGridLines="0" topLeftCell="C2" workbookViewId="0"/>
  </sheetViews>
  <sheetFormatPr defaultRowHeight="14.25" x14ac:dyDescent="0.2"/>
  <cols>
    <col min="1" max="1" width="0" hidden="1" customWidth="1"/>
    <col min="2" max="2" width="7.125" hidden="1" customWidth="1"/>
    <col min="3" max="3" width="40.625" customWidth="1"/>
    <col min="4" max="7" width="15.625" style="88" customWidth="1"/>
  </cols>
  <sheetData>
    <row r="1" spans="1:7" hidden="1" x14ac:dyDescent="0.2">
      <c r="D1" s="88">
        <v>20</v>
      </c>
      <c r="E1" s="88">
        <v>10</v>
      </c>
    </row>
    <row r="2" spans="1:7" x14ac:dyDescent="0.2">
      <c r="B2" s="4"/>
      <c r="C2" s="84"/>
      <c r="D2" s="244" t="s">
        <v>6</v>
      </c>
      <c r="E2" s="244"/>
      <c r="F2" s="244"/>
      <c r="G2" s="244"/>
    </row>
    <row r="3" spans="1:7" ht="15" x14ac:dyDescent="0.25">
      <c r="A3" s="3">
        <v>2022</v>
      </c>
      <c r="B3" s="3">
        <v>2021</v>
      </c>
      <c r="C3" s="84"/>
      <c r="D3" s="116">
        <v>2023</v>
      </c>
      <c r="E3" s="116">
        <v>2024</v>
      </c>
      <c r="F3" s="116" t="s">
        <v>95</v>
      </c>
      <c r="G3" s="116" t="s">
        <v>96</v>
      </c>
    </row>
    <row r="4" spans="1:7" x14ac:dyDescent="0.2">
      <c r="A4" s="10">
        <v>400</v>
      </c>
      <c r="B4" s="10">
        <v>3300</v>
      </c>
      <c r="C4" s="56" t="s">
        <v>74</v>
      </c>
      <c r="D4" s="23">
        <f>VLOOKUP(B4,'Business Segments'!$A$2:$L$49,9,TRUE)</f>
        <v>160590</v>
      </c>
      <c r="E4" s="23">
        <f>VLOOKUP(A4,'Business Segments'!$A$2:$L$49,9,TRUE)</f>
        <v>243605</v>
      </c>
      <c r="F4" s="23">
        <f t="shared" ref="F4:F19" si="0">E4-D4</f>
        <v>83015</v>
      </c>
      <c r="G4" s="24">
        <f t="shared" ref="G4:G19" si="1">IFERROR(E4/D4-1,"")</f>
        <v>0.51693754281088489</v>
      </c>
    </row>
    <row r="5" spans="1:7" x14ac:dyDescent="0.2">
      <c r="A5" s="10">
        <v>500</v>
      </c>
      <c r="B5" s="10">
        <v>3400</v>
      </c>
      <c r="C5" s="56" t="s">
        <v>9</v>
      </c>
      <c r="D5" s="23">
        <f>VLOOKUP(B5,'Business Segments'!$A$2:$L$49,9,TRUE)</f>
        <v>824</v>
      </c>
      <c r="E5" s="23">
        <f>VLOOKUP(A5,'Business Segments'!$A$2:$L$49,9,TRUE)</f>
        <v>958</v>
      </c>
      <c r="F5" s="121">
        <f t="shared" si="0"/>
        <v>134</v>
      </c>
      <c r="G5" s="67">
        <f t="shared" si="1"/>
        <v>0.16262135922330101</v>
      </c>
    </row>
    <row r="6" spans="1:7" x14ac:dyDescent="0.2">
      <c r="A6" s="10">
        <v>600</v>
      </c>
      <c r="B6" s="10">
        <v>3500</v>
      </c>
      <c r="C6" s="56" t="s">
        <v>76</v>
      </c>
      <c r="D6" s="23">
        <f>VLOOKUP(B6,'Business Segments'!$A$2:$L$49,9,TRUE)</f>
        <v>0</v>
      </c>
      <c r="E6" s="23">
        <f>VLOOKUP(A6,'Business Segments'!$A$2:$L$49,9,TRUE)</f>
        <v>0</v>
      </c>
      <c r="F6" s="23">
        <f t="shared" si="0"/>
        <v>0</v>
      </c>
      <c r="G6" s="24" t="str">
        <f t="shared" si="1"/>
        <v/>
      </c>
    </row>
    <row r="7" spans="1:7" x14ac:dyDescent="0.2">
      <c r="A7" s="10">
        <v>700</v>
      </c>
      <c r="B7" s="10">
        <v>3600</v>
      </c>
      <c r="C7" s="56" t="s">
        <v>77</v>
      </c>
      <c r="D7" s="23">
        <f>VLOOKUP(B7,'Business Segments'!$A$2:$L$49,9,TRUE)</f>
        <v>0</v>
      </c>
      <c r="E7" s="23">
        <f>VLOOKUP(A7,'Business Segments'!$A$2:$L$49,9,TRUE)</f>
        <v>0</v>
      </c>
      <c r="F7" s="23">
        <f t="shared" si="0"/>
        <v>0</v>
      </c>
      <c r="G7" s="24" t="str">
        <f t="shared" si="1"/>
        <v/>
      </c>
    </row>
    <row r="8" spans="1:7" x14ac:dyDescent="0.2">
      <c r="A8" s="10">
        <v>700.1</v>
      </c>
      <c r="B8" s="10">
        <v>3650</v>
      </c>
      <c r="C8" s="56" t="s">
        <v>78</v>
      </c>
      <c r="D8" s="23">
        <f>VLOOKUP(B8,'Business Segments'!$A$2:$L$49,9,TRUE)</f>
        <v>178784</v>
      </c>
      <c r="E8" s="23">
        <f>VLOOKUP(A8,'Business Segments'!$A$2:$L$49,9,TRUE)</f>
        <v>188608</v>
      </c>
      <c r="F8" s="23">
        <f t="shared" si="0"/>
        <v>9824</v>
      </c>
      <c r="G8" s="24">
        <f t="shared" si="1"/>
        <v>5.4948988723823255E-2</v>
      </c>
    </row>
    <row r="9" spans="1:7" x14ac:dyDescent="0.2">
      <c r="A9" s="10">
        <v>800</v>
      </c>
      <c r="B9" s="10">
        <v>3700</v>
      </c>
      <c r="C9" s="56" t="s">
        <v>13</v>
      </c>
      <c r="D9" s="66">
        <f>VLOOKUP(B9,'Business Segments'!$A$2:$L$49,9,TRUE)</f>
        <v>0</v>
      </c>
      <c r="E9" s="66">
        <f>VLOOKUP(A9,'Business Segments'!$A$2:$L$49,9,TRUE)</f>
        <v>0</v>
      </c>
      <c r="F9" s="23">
        <f t="shared" si="0"/>
        <v>0</v>
      </c>
      <c r="G9" s="24" t="str">
        <f t="shared" si="1"/>
        <v/>
      </c>
    </row>
    <row r="10" spans="1:7" x14ac:dyDescent="0.2">
      <c r="A10" s="10">
        <v>900</v>
      </c>
      <c r="B10" s="10">
        <v>3800</v>
      </c>
      <c r="C10" s="58" t="s">
        <v>79</v>
      </c>
      <c r="D10" s="68">
        <f>VLOOKUP(B10,'Business Segments'!$A$2:$L$49,9,TRUE)</f>
        <v>340198</v>
      </c>
      <c r="E10" s="68">
        <f>VLOOKUP(A10,'Business Segments'!$A$2:$L$49,9,TRUE)</f>
        <v>433171</v>
      </c>
      <c r="F10" s="23">
        <f t="shared" si="0"/>
        <v>92973</v>
      </c>
      <c r="G10" s="24">
        <f t="shared" si="1"/>
        <v>0.27329084827071304</v>
      </c>
    </row>
    <row r="11" spans="1:7" x14ac:dyDescent="0.2">
      <c r="A11" s="10">
        <v>1300</v>
      </c>
      <c r="B11" s="10">
        <v>4200</v>
      </c>
      <c r="C11" s="56" t="s">
        <v>83</v>
      </c>
      <c r="D11" s="23">
        <f>VLOOKUP(B11,'Business Segments'!$A$2:$L$49,9,TRUE)</f>
        <v>5776</v>
      </c>
      <c r="E11" s="23">
        <f>VLOOKUP(A11,'Business Segments'!$A$2:$L$49,9,TRUE)</f>
        <v>6096</v>
      </c>
      <c r="F11" s="23">
        <f t="shared" si="0"/>
        <v>320</v>
      </c>
      <c r="G11" s="24">
        <f t="shared" si="1"/>
        <v>5.5401662049861411E-2</v>
      </c>
    </row>
    <row r="12" spans="1:7" x14ac:dyDescent="0.2">
      <c r="A12" s="10">
        <v>1400</v>
      </c>
      <c r="B12" s="10">
        <v>4300</v>
      </c>
      <c r="C12" s="56" t="s">
        <v>15</v>
      </c>
      <c r="D12" s="23">
        <f>VLOOKUP(B12,'Business Segments'!$A$2:$L$49,9,TRUE)</f>
        <v>126933</v>
      </c>
      <c r="E12" s="23">
        <f>VLOOKUP(A12,'Business Segments'!$A$2:$L$49,9,TRUE)</f>
        <v>152247</v>
      </c>
      <c r="F12" s="66">
        <f t="shared" si="0"/>
        <v>25314</v>
      </c>
      <c r="G12" s="67">
        <f t="shared" si="1"/>
        <v>0.19942804471650399</v>
      </c>
    </row>
    <row r="13" spans="1:7" x14ac:dyDescent="0.2">
      <c r="A13" s="10">
        <v>1500</v>
      </c>
      <c r="B13" s="10">
        <v>4400</v>
      </c>
      <c r="C13" s="56" t="s">
        <v>16</v>
      </c>
      <c r="D13" s="23">
        <f>VLOOKUP(B13,'Business Segments'!$A$2:$L$49,9,TRUE)</f>
        <v>8118</v>
      </c>
      <c r="E13" s="23">
        <f>VLOOKUP(A13,'Business Segments'!$A$2:$L$49,9,TRUE)</f>
        <v>8118</v>
      </c>
      <c r="F13" s="68">
        <f t="shared" si="0"/>
        <v>0</v>
      </c>
      <c r="G13" s="69">
        <f t="shared" si="1"/>
        <v>0</v>
      </c>
    </row>
    <row r="14" spans="1:7" x14ac:dyDescent="0.2">
      <c r="A14" s="11">
        <v>1600</v>
      </c>
      <c r="B14" s="10">
        <v>4500</v>
      </c>
      <c r="C14" s="59" t="s">
        <v>84</v>
      </c>
      <c r="D14" s="66">
        <f>VLOOKUP(B14,'Business Segments'!$A$2:$L$49,9,TRUE)</f>
        <v>108045</v>
      </c>
      <c r="E14" s="66">
        <f>VLOOKUP(A14,'Business Segments'!$A$2:$L$49,9,TRUE)</f>
        <v>129725</v>
      </c>
      <c r="F14" s="23">
        <f t="shared" si="0"/>
        <v>21680</v>
      </c>
      <c r="G14" s="24">
        <f t="shared" si="1"/>
        <v>0.20065713360173998</v>
      </c>
    </row>
    <row r="15" spans="1:7" x14ac:dyDescent="0.2">
      <c r="A15" s="10">
        <v>1700</v>
      </c>
      <c r="B15" s="10">
        <v>4600</v>
      </c>
      <c r="C15" s="58" t="s">
        <v>85</v>
      </c>
      <c r="D15" s="68">
        <f>VLOOKUP(B15,'Business Segments'!$A$2:$L$49,9,TRUE)</f>
        <v>248872</v>
      </c>
      <c r="E15" s="68">
        <f>VLOOKUP(A15,'Business Segments'!$A$2:$L$49,9,TRUE)</f>
        <v>296186</v>
      </c>
      <c r="F15" s="66">
        <f t="shared" si="0"/>
        <v>47314</v>
      </c>
      <c r="G15" s="67">
        <f t="shared" si="1"/>
        <v>0.19011379343598311</v>
      </c>
    </row>
    <row r="16" spans="1:7" x14ac:dyDescent="0.2">
      <c r="A16" s="10">
        <v>1800</v>
      </c>
      <c r="B16" s="10">
        <v>4700</v>
      </c>
      <c r="C16" s="56" t="s">
        <v>86</v>
      </c>
      <c r="D16" s="68">
        <f>VLOOKUP(B16,'Business Segments'!$A$2:$L$49,9,TRUE)</f>
        <v>0</v>
      </c>
      <c r="E16" s="68">
        <f>VLOOKUP(A16,'Business Segments'!$A$2:$L$49,9,TRUE)</f>
        <v>0</v>
      </c>
      <c r="F16" s="23">
        <f t="shared" si="0"/>
        <v>0</v>
      </c>
      <c r="G16" s="24" t="str">
        <f t="shared" si="1"/>
        <v/>
      </c>
    </row>
    <row r="17" spans="1:7" x14ac:dyDescent="0.2">
      <c r="A17" s="10">
        <v>1900</v>
      </c>
      <c r="B17" s="10">
        <v>4800</v>
      </c>
      <c r="C17" s="60" t="s">
        <v>233</v>
      </c>
      <c r="D17" s="71">
        <f>VLOOKUP(B17,'Business Segments'!$A$2:$L$49,9,TRUE)</f>
        <v>91326</v>
      </c>
      <c r="E17" s="71">
        <f>VLOOKUP(A17,'Business Segments'!$A$2:$L$49,9,TRUE)</f>
        <v>136985</v>
      </c>
      <c r="F17" s="23">
        <f t="shared" si="0"/>
        <v>45659</v>
      </c>
      <c r="G17" s="24">
        <f t="shared" si="1"/>
        <v>0.49995620086284309</v>
      </c>
    </row>
    <row r="18" spans="1:7" ht="25.5" x14ac:dyDescent="0.2">
      <c r="A18" s="10">
        <v>1910</v>
      </c>
      <c r="B18" s="10">
        <v>4900</v>
      </c>
      <c r="C18" s="56" t="s">
        <v>235</v>
      </c>
      <c r="D18" s="71">
        <f>VLOOKUP(B18,'Business Segments'!$A$2:$L$49,9,TRUE)</f>
        <v>0</v>
      </c>
      <c r="E18" s="71">
        <f>VLOOKUP(A18,'Business Segments'!$A$2:$L$49,9,TRUE)</f>
        <v>266</v>
      </c>
      <c r="F18" s="23">
        <f t="shared" si="0"/>
        <v>266</v>
      </c>
      <c r="G18" s="24" t="str">
        <f t="shared" si="1"/>
        <v/>
      </c>
    </row>
    <row r="19" spans="1:7" ht="15" thickBot="1" x14ac:dyDescent="0.25">
      <c r="A19" s="10">
        <v>1920</v>
      </c>
      <c r="B19" s="10">
        <v>5000</v>
      </c>
      <c r="C19" s="58" t="s">
        <v>234</v>
      </c>
      <c r="D19" s="73">
        <f>VLOOKUP(B19,'Business Segments'!$A$2:$L$49,9,TRUE)</f>
        <v>91326</v>
      </c>
      <c r="E19" s="73">
        <f>VLOOKUP(A19,'Business Segments'!$A$2:$L$49,9,TRUE)</f>
        <v>137251</v>
      </c>
      <c r="F19" s="23">
        <f t="shared" si="0"/>
        <v>45925</v>
      </c>
      <c r="G19" s="24">
        <f t="shared" si="1"/>
        <v>0.50286884348378336</v>
      </c>
    </row>
    <row r="20" spans="1:7" ht="15" thickTop="1" x14ac:dyDescent="0.2">
      <c r="C20" s="96"/>
      <c r="D20" s="96"/>
      <c r="E20" s="96"/>
      <c r="F20" s="96"/>
      <c r="G20" s="96"/>
    </row>
    <row r="21" spans="1:7" ht="25.5" x14ac:dyDescent="0.2">
      <c r="C21" s="77" t="s">
        <v>237</v>
      </c>
      <c r="D21" s="96"/>
      <c r="E21" s="96"/>
      <c r="F21" s="96"/>
      <c r="G21" s="96"/>
    </row>
    <row r="22" spans="1:7" x14ac:dyDescent="0.2">
      <c r="A22">
        <v>97</v>
      </c>
      <c r="C22" s="56" t="s">
        <v>227</v>
      </c>
      <c r="D22" s="23">
        <v>103</v>
      </c>
      <c r="E22" s="23">
        <v>150</v>
      </c>
      <c r="F22" s="96"/>
      <c r="G22" s="96"/>
    </row>
    <row r="23" spans="1:7" x14ac:dyDescent="0.2">
      <c r="A23">
        <v>98</v>
      </c>
      <c r="C23" s="56" t="s">
        <v>118</v>
      </c>
      <c r="D23" s="82">
        <v>-12</v>
      </c>
      <c r="E23" s="82">
        <v>-13</v>
      </c>
      <c r="F23" s="96"/>
      <c r="G23" s="96"/>
    </row>
    <row r="24" spans="1:7" ht="15" thickBot="1" x14ac:dyDescent="0.25">
      <c r="A24">
        <v>99</v>
      </c>
      <c r="C24" s="77" t="s">
        <v>97</v>
      </c>
      <c r="D24" s="55">
        <v>91</v>
      </c>
      <c r="E24" s="55">
        <v>137</v>
      </c>
      <c r="F24" s="96"/>
      <c r="G24" s="96"/>
    </row>
    <row r="25" spans="1:7" ht="15" thickTop="1" x14ac:dyDescent="0.2"/>
  </sheetData>
  <sheetProtection selectLockedCells="1"/>
  <mergeCells count="1">
    <mergeCell ref="D2:G2"/>
  </mergeCells>
  <conditionalFormatting sqref="F4:F19">
    <cfRule type="cellIs" dxfId="7" priority="3" operator="lessThan">
      <formula>0</formula>
    </cfRule>
    <cfRule type="cellIs" dxfId="6" priority="4" operator="greaterThan">
      <formula>0</formula>
    </cfRule>
  </conditionalFormatting>
  <conditionalFormatting sqref="G4:G19">
    <cfRule type="cellIs" dxfId="5" priority="1" operator="lessThan">
      <formula>0</formula>
    </cfRule>
    <cfRule type="cellIs" dxfId="4" priority="2" operator="greaterThan">
      <formula>0</formula>
    </cfRule>
  </conditionalFormatting>
  <pageMargins left="0.7" right="0.7" top="0.75" bottom="0.75" header="0.3" footer="0.3"/>
  <ignoredErrors>
    <ignoredError sqref="F4:G19 D4:E23 E24"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89AD-253A-424B-99F0-0EE932108913}">
  <sheetPr>
    <tabColor theme="5" tint="0.39997558519241921"/>
  </sheetPr>
  <dimension ref="A1:G20"/>
  <sheetViews>
    <sheetView showGridLines="0" topLeftCell="C2" zoomScaleNormal="100" workbookViewId="0"/>
  </sheetViews>
  <sheetFormatPr defaultRowHeight="14.25" x14ac:dyDescent="0.2"/>
  <cols>
    <col min="1" max="1" width="0" hidden="1" customWidth="1"/>
    <col min="2" max="2" width="7.625" hidden="1" customWidth="1"/>
    <col min="3" max="3" width="40.625" customWidth="1"/>
    <col min="4" max="7" width="15.625" style="88" customWidth="1"/>
  </cols>
  <sheetData>
    <row r="1" spans="1:7" hidden="1" x14ac:dyDescent="0.2">
      <c r="D1" s="88">
        <v>20</v>
      </c>
      <c r="E1" s="88">
        <v>10</v>
      </c>
    </row>
    <row r="2" spans="1:7" x14ac:dyDescent="0.2">
      <c r="B2" s="4"/>
      <c r="C2" s="4"/>
      <c r="D2" s="245" t="s">
        <v>44</v>
      </c>
      <c r="E2" s="245"/>
      <c r="F2" s="245"/>
      <c r="G2" s="245"/>
    </row>
    <row r="3" spans="1:7" ht="15" x14ac:dyDescent="0.25">
      <c r="A3" s="3">
        <v>2022</v>
      </c>
      <c r="B3" s="3">
        <v>2021</v>
      </c>
      <c r="C3" s="84"/>
      <c r="D3" s="116">
        <v>2023</v>
      </c>
      <c r="E3" s="116">
        <v>2024</v>
      </c>
      <c r="F3" s="116" t="s">
        <v>95</v>
      </c>
      <c r="G3" s="116" t="s">
        <v>96</v>
      </c>
    </row>
    <row r="4" spans="1:7" x14ac:dyDescent="0.2">
      <c r="A4" s="10">
        <v>400</v>
      </c>
      <c r="B4" s="10">
        <v>3300</v>
      </c>
      <c r="C4" s="56" t="s">
        <v>74</v>
      </c>
      <c r="D4" s="23">
        <f>VLOOKUP(B4,'Business Segments'!$A$2:$L$49,10,TRUE)</f>
        <v>6407</v>
      </c>
      <c r="E4" s="23">
        <f>VLOOKUP(A4,'Business Segments'!$A$2:$L$49,10,TRUE)</f>
        <v>830406</v>
      </c>
      <c r="F4" s="23">
        <f t="shared" ref="F4:F19" si="0">E4-D4</f>
        <v>823999</v>
      </c>
      <c r="G4" s="24">
        <f t="shared" ref="G4:G19" si="1">IFERROR(E4/D4-1,"")</f>
        <v>128.60917746215077</v>
      </c>
    </row>
    <row r="5" spans="1:7" x14ac:dyDescent="0.2">
      <c r="A5" s="10">
        <v>500</v>
      </c>
      <c r="B5" s="10">
        <v>3400</v>
      </c>
      <c r="C5" s="56" t="s">
        <v>9</v>
      </c>
      <c r="D5" s="23">
        <f>VLOOKUP(B5,'Business Segments'!$A$2:$L$49,10,TRUE)</f>
        <v>3110</v>
      </c>
      <c r="E5" s="23">
        <f>VLOOKUP(A5,'Business Segments'!$A$2:$L$49,10,TRUE)</f>
        <v>23010</v>
      </c>
      <c r="F5" s="66">
        <f t="shared" si="0"/>
        <v>19900</v>
      </c>
      <c r="G5" s="67">
        <f t="shared" si="1"/>
        <v>6.3987138263665591</v>
      </c>
    </row>
    <row r="6" spans="1:7" x14ac:dyDescent="0.2">
      <c r="A6" s="10">
        <v>600</v>
      </c>
      <c r="B6" s="10">
        <v>3500</v>
      </c>
      <c r="C6" s="56" t="s">
        <v>76</v>
      </c>
      <c r="D6" s="23">
        <f>VLOOKUP(B6,'Business Segments'!$A$2:$L$49,10,TRUE)</f>
        <v>0</v>
      </c>
      <c r="E6" s="23">
        <f>VLOOKUP(A6,'Business Segments'!$A$2:$L$49,10,TRUE)</f>
        <v>0</v>
      </c>
      <c r="F6" s="23">
        <f t="shared" si="0"/>
        <v>0</v>
      </c>
      <c r="G6" s="24" t="str">
        <f t="shared" si="1"/>
        <v/>
      </c>
    </row>
    <row r="7" spans="1:7" x14ac:dyDescent="0.2">
      <c r="A7" s="10">
        <v>700</v>
      </c>
      <c r="B7" s="10">
        <v>3600</v>
      </c>
      <c r="C7" s="56" t="s">
        <v>77</v>
      </c>
      <c r="D7" s="23">
        <f>VLOOKUP(B7,'Business Segments'!$A$2:$L$49,10,TRUE)</f>
        <v>0</v>
      </c>
      <c r="E7" s="23">
        <f>VLOOKUP(A7,'Business Segments'!$A$2:$L$49,10,TRUE)</f>
        <v>0</v>
      </c>
      <c r="F7" s="23">
        <f t="shared" si="0"/>
        <v>0</v>
      </c>
      <c r="G7" s="24" t="str">
        <f t="shared" si="1"/>
        <v/>
      </c>
    </row>
    <row r="8" spans="1:7" x14ac:dyDescent="0.2">
      <c r="A8" s="10">
        <v>700.1</v>
      </c>
      <c r="B8" s="10">
        <v>3650</v>
      </c>
      <c r="C8" s="56" t="s">
        <v>78</v>
      </c>
      <c r="D8" s="23">
        <f>VLOOKUP(B8,'Business Segments'!$A$2:$L$49,10,TRUE)</f>
        <v>0</v>
      </c>
      <c r="E8" s="23">
        <f>VLOOKUP(A8,'Business Segments'!$A$2:$L$49,10,TRUE)</f>
        <v>0</v>
      </c>
      <c r="F8" s="23">
        <f t="shared" si="0"/>
        <v>0</v>
      </c>
      <c r="G8" s="24" t="str">
        <f t="shared" si="1"/>
        <v/>
      </c>
    </row>
    <row r="9" spans="1:7" x14ac:dyDescent="0.2">
      <c r="A9" s="10">
        <v>800</v>
      </c>
      <c r="B9" s="10">
        <v>3700</v>
      </c>
      <c r="C9" s="56" t="s">
        <v>13</v>
      </c>
      <c r="D9" s="66">
        <f>VLOOKUP(B9,'Business Segments'!$A$2:$L$49,10,TRUE)</f>
        <v>98</v>
      </c>
      <c r="E9" s="66">
        <f>VLOOKUP(A9,'Business Segments'!$A$2:$L$49,10,TRUE)</f>
        <v>3303</v>
      </c>
      <c r="F9" s="23">
        <f t="shared" si="0"/>
        <v>3205</v>
      </c>
      <c r="G9" s="24">
        <f t="shared" si="1"/>
        <v>32.704081632653065</v>
      </c>
    </row>
    <row r="10" spans="1:7" x14ac:dyDescent="0.2">
      <c r="A10" s="10">
        <v>900</v>
      </c>
      <c r="B10" s="10">
        <v>3800</v>
      </c>
      <c r="C10" s="58" t="s">
        <v>79</v>
      </c>
      <c r="D10" s="68">
        <f>VLOOKUP(B10,'Business Segments'!$A$2:$L$49,10,TRUE)</f>
        <v>9615</v>
      </c>
      <c r="E10" s="68">
        <f>VLOOKUP(A10,'Business Segments'!$A$2:$L$49,10,TRUE)</f>
        <v>856719</v>
      </c>
      <c r="F10" s="23">
        <f t="shared" si="0"/>
        <v>847104</v>
      </c>
      <c r="G10" s="24">
        <f t="shared" si="1"/>
        <v>88.102340093603743</v>
      </c>
    </row>
    <row r="11" spans="1:7" x14ac:dyDescent="0.2">
      <c r="A11" s="10">
        <v>1300</v>
      </c>
      <c r="B11" s="10">
        <v>4200</v>
      </c>
      <c r="C11" s="56" t="s">
        <v>83</v>
      </c>
      <c r="D11" s="23">
        <f>VLOOKUP(B11,'Business Segments'!$A$2:$L$49,10,TRUE)</f>
        <v>0</v>
      </c>
      <c r="E11" s="23">
        <f>VLOOKUP(A11,'Business Segments'!$A$2:$L$49,10,TRUE)</f>
        <v>0</v>
      </c>
      <c r="F11" s="23">
        <f t="shared" si="0"/>
        <v>0</v>
      </c>
      <c r="G11" s="24" t="str">
        <f t="shared" si="1"/>
        <v/>
      </c>
    </row>
    <row r="12" spans="1:7" x14ac:dyDescent="0.2">
      <c r="A12" s="10">
        <v>1400</v>
      </c>
      <c r="B12" s="10">
        <v>4300</v>
      </c>
      <c r="C12" s="56" t="s">
        <v>15</v>
      </c>
      <c r="D12" s="23">
        <f>VLOOKUP(B12,'Business Segments'!$A$2:$L$49,10,TRUE)</f>
        <v>150590</v>
      </c>
      <c r="E12" s="23">
        <f>VLOOKUP(A12,'Business Segments'!$A$2:$L$49,10,TRUE)</f>
        <v>199886</v>
      </c>
      <c r="F12" s="66">
        <f t="shared" si="0"/>
        <v>49296</v>
      </c>
      <c r="G12" s="67">
        <f t="shared" si="1"/>
        <v>0.32735241383890035</v>
      </c>
    </row>
    <row r="13" spans="1:7" x14ac:dyDescent="0.2">
      <c r="A13" s="10">
        <v>1500</v>
      </c>
      <c r="B13" s="10">
        <v>4400</v>
      </c>
      <c r="C13" s="56" t="s">
        <v>16</v>
      </c>
      <c r="D13" s="23">
        <f>VLOOKUP(B13,'Business Segments'!$A$2:$L$49,10,TRUE)</f>
        <v>20779</v>
      </c>
      <c r="E13" s="23">
        <f>VLOOKUP(A13,'Business Segments'!$A$2:$L$49,10,TRUE)</f>
        <v>421</v>
      </c>
      <c r="F13" s="68">
        <f t="shared" si="0"/>
        <v>-20358</v>
      </c>
      <c r="G13" s="69">
        <f t="shared" si="1"/>
        <v>-0.97973915972857206</v>
      </c>
    </row>
    <row r="14" spans="1:7" x14ac:dyDescent="0.2">
      <c r="A14" s="11">
        <v>1600</v>
      </c>
      <c r="B14" s="10">
        <v>4500</v>
      </c>
      <c r="C14" s="59" t="s">
        <v>84</v>
      </c>
      <c r="D14" s="66">
        <f>VLOOKUP(B14,'Business Segments'!$A$2:$L$49,10,TRUE)</f>
        <v>223185</v>
      </c>
      <c r="E14" s="66">
        <f>VLOOKUP(A14,'Business Segments'!$A$2:$L$49,10,TRUE)</f>
        <v>286636</v>
      </c>
      <c r="F14" s="23">
        <f t="shared" si="0"/>
        <v>63451</v>
      </c>
      <c r="G14" s="24">
        <f t="shared" si="1"/>
        <v>0.28429777986871874</v>
      </c>
    </row>
    <row r="15" spans="1:7" x14ac:dyDescent="0.2">
      <c r="A15" s="10">
        <v>1700</v>
      </c>
      <c r="B15" s="10">
        <v>4600</v>
      </c>
      <c r="C15" s="58" t="s">
        <v>85</v>
      </c>
      <c r="D15" s="68">
        <f>VLOOKUP(B15,'Business Segments'!$A$2:$L$49,10,TRUE)</f>
        <v>394554</v>
      </c>
      <c r="E15" s="68">
        <f>VLOOKUP(A15,'Business Segments'!$A$2:$L$49,10,TRUE)</f>
        <v>486943</v>
      </c>
      <c r="F15" s="66">
        <f t="shared" si="0"/>
        <v>92389</v>
      </c>
      <c r="G15" s="67">
        <f t="shared" si="1"/>
        <v>0.23416059652164223</v>
      </c>
    </row>
    <row r="16" spans="1:7" x14ac:dyDescent="0.2">
      <c r="A16" s="10">
        <v>1800</v>
      </c>
      <c r="B16" s="10">
        <v>4700</v>
      </c>
      <c r="C16" s="56" t="s">
        <v>86</v>
      </c>
      <c r="D16" s="68">
        <f>VLOOKUP(B16,'Business Segments'!$A$2:$L$49,10,TRUE)</f>
        <v>-3155</v>
      </c>
      <c r="E16" s="68">
        <f>VLOOKUP(A16,'Business Segments'!$A$2:$L$49,10,TRUE)</f>
        <v>-62</v>
      </c>
      <c r="F16" s="23">
        <f t="shared" si="0"/>
        <v>3093</v>
      </c>
      <c r="G16" s="24">
        <f t="shared" si="1"/>
        <v>-0.98034865293185425</v>
      </c>
    </row>
    <row r="17" spans="1:7" x14ac:dyDescent="0.2">
      <c r="A17" s="10">
        <v>1900</v>
      </c>
      <c r="B17" s="10">
        <v>4800</v>
      </c>
      <c r="C17" s="60" t="s">
        <v>233</v>
      </c>
      <c r="D17" s="71">
        <f>VLOOKUP(B17,'Business Segments'!$A$2:$L$49,10,TRUE)</f>
        <v>-388094</v>
      </c>
      <c r="E17" s="71">
        <f>VLOOKUP(A17,'Business Segments'!$A$2:$L$49,10,TRUE)</f>
        <v>369714</v>
      </c>
      <c r="F17" s="23">
        <f t="shared" si="0"/>
        <v>757808</v>
      </c>
      <c r="G17" s="24">
        <f t="shared" si="1"/>
        <v>-1.9526403397115133</v>
      </c>
    </row>
    <row r="18" spans="1:7" ht="25.5" x14ac:dyDescent="0.2">
      <c r="A18" s="10">
        <v>1910</v>
      </c>
      <c r="B18" s="10">
        <v>4900</v>
      </c>
      <c r="C18" s="56" t="s">
        <v>235</v>
      </c>
      <c r="D18" s="71">
        <f>VLOOKUP(B18,'Business Segments'!$A$2:$L$49,10,TRUE)</f>
        <v>250169</v>
      </c>
      <c r="E18" s="71">
        <f>VLOOKUP(A18,'Business Segments'!$A$2:$L$49,10,TRUE)</f>
        <v>374238</v>
      </c>
      <c r="F18" s="23">
        <f t="shared" si="0"/>
        <v>124069</v>
      </c>
      <c r="G18" s="24">
        <f t="shared" si="1"/>
        <v>0.49594074405701738</v>
      </c>
    </row>
    <row r="19" spans="1:7" ht="15" thickBot="1" x14ac:dyDescent="0.25">
      <c r="A19" s="10">
        <v>1920</v>
      </c>
      <c r="B19" s="10">
        <v>5000</v>
      </c>
      <c r="C19" s="58" t="s">
        <v>234</v>
      </c>
      <c r="D19" s="73">
        <f>VLOOKUP(B19,'Business Segments'!$A$2:$L$49,10,TRUE)</f>
        <v>-137925</v>
      </c>
      <c r="E19" s="73">
        <f>VLOOKUP(A19,'Business Segments'!$A$2:$L$49,10,TRUE)</f>
        <v>743952</v>
      </c>
      <c r="F19" s="23">
        <f t="shared" si="0"/>
        <v>881877</v>
      </c>
      <c r="G19" s="24">
        <f t="shared" si="1"/>
        <v>-6.3938879825992387</v>
      </c>
    </row>
    <row r="20" spans="1:7" ht="15" thickTop="1" x14ac:dyDescent="0.2"/>
  </sheetData>
  <sheetProtection selectLockedCells="1"/>
  <mergeCells count="1">
    <mergeCell ref="D2:G2"/>
  </mergeCells>
  <conditionalFormatting sqref="F4:F19">
    <cfRule type="cellIs" dxfId="3" priority="3" operator="lessThan">
      <formula>0</formula>
    </cfRule>
    <cfRule type="cellIs" dxfId="2" priority="4" operator="greaterThan">
      <formula>0</formula>
    </cfRule>
  </conditionalFormatting>
  <conditionalFormatting sqref="G4:G19">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ignoredErrors>
    <ignoredError sqref="F4:G19 D4:E1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31B89-56E3-4437-9036-066E6D0D2648}">
  <dimension ref="A1:B9"/>
  <sheetViews>
    <sheetView zoomScaleNormal="100" workbookViewId="0">
      <selection activeCell="B20" sqref="B20"/>
    </sheetView>
  </sheetViews>
  <sheetFormatPr defaultRowHeight="14.25" x14ac:dyDescent="0.2"/>
  <cols>
    <col min="2" max="2" width="121" style="18" customWidth="1"/>
  </cols>
  <sheetData>
    <row r="1" spans="1:2" x14ac:dyDescent="0.2">
      <c r="A1" s="241" t="s">
        <v>191</v>
      </c>
      <c r="B1" s="241"/>
    </row>
    <row r="2" spans="1:2" ht="38.25" x14ac:dyDescent="0.2">
      <c r="B2" s="138" t="s">
        <v>219</v>
      </c>
    </row>
    <row r="4" spans="1:2" x14ac:dyDescent="0.2">
      <c r="A4" s="242" t="s">
        <v>198</v>
      </c>
      <c r="B4" s="242"/>
    </row>
    <row r="5" spans="1:2" ht="38.25" x14ac:dyDescent="0.2">
      <c r="A5">
        <v>1</v>
      </c>
      <c r="B5" s="129" t="s">
        <v>190</v>
      </c>
    </row>
    <row r="6" spans="1:2" ht="38.25" x14ac:dyDescent="0.2">
      <c r="A6">
        <v>2</v>
      </c>
      <c r="B6" s="129" t="s">
        <v>223</v>
      </c>
    </row>
    <row r="7" spans="1:2" ht="38.25" x14ac:dyDescent="0.2">
      <c r="A7">
        <v>3</v>
      </c>
      <c r="B7" s="129" t="s">
        <v>224</v>
      </c>
    </row>
    <row r="8" spans="1:2" ht="63.75" x14ac:dyDescent="0.2">
      <c r="A8">
        <v>4</v>
      </c>
      <c r="B8" s="129" t="s">
        <v>180</v>
      </c>
    </row>
    <row r="9" spans="1:2" ht="25.5" x14ac:dyDescent="0.2">
      <c r="A9">
        <v>5</v>
      </c>
      <c r="B9" s="129" t="s">
        <v>181</v>
      </c>
    </row>
  </sheetData>
  <mergeCells count="2">
    <mergeCell ref="A1:B1"/>
    <mergeCell ref="A4:B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77671-8A38-438D-A11D-F079D0A1BDF5}">
  <sheetPr>
    <tabColor theme="5" tint="-0.249977111117893"/>
  </sheetPr>
  <dimension ref="A1:AZ10001"/>
  <sheetViews>
    <sheetView showGridLines="0" topLeftCell="B2" zoomScaleNormal="100" workbookViewId="0">
      <selection activeCell="D16" sqref="D16"/>
    </sheetView>
  </sheetViews>
  <sheetFormatPr defaultColWidth="9" defaultRowHeight="12.75" x14ac:dyDescent="0.2"/>
  <cols>
    <col min="1" max="1" width="9" style="18" hidden="1" customWidth="1"/>
    <col min="2" max="2" width="49" style="18" customWidth="1"/>
    <col min="3" max="5" width="15.625" style="18" customWidth="1"/>
    <col min="6" max="6" width="9" style="88" customWidth="1"/>
    <col min="7" max="7" width="9" style="88"/>
    <col min="8" max="8" width="9" style="88" customWidth="1"/>
    <col min="9" max="16384" width="9" style="88"/>
  </cols>
  <sheetData>
    <row r="1" spans="1:6" hidden="1" x14ac:dyDescent="0.2">
      <c r="A1" s="18">
        <v>0</v>
      </c>
      <c r="C1" s="18">
        <v>40</v>
      </c>
      <c r="D1" s="18">
        <v>30</v>
      </c>
      <c r="E1" s="18">
        <v>20</v>
      </c>
      <c r="F1" s="18">
        <v>10</v>
      </c>
    </row>
    <row r="2" spans="1:6" x14ac:dyDescent="0.2">
      <c r="B2" s="89" t="s">
        <v>135</v>
      </c>
      <c r="C2" s="33"/>
      <c r="D2" s="33"/>
      <c r="E2" s="33"/>
    </row>
    <row r="3" spans="1:6" x14ac:dyDescent="0.2">
      <c r="B3" s="90" t="s">
        <v>201</v>
      </c>
      <c r="C3" s="33"/>
      <c r="D3" s="33"/>
      <c r="E3" s="33"/>
    </row>
    <row r="4" spans="1:6" x14ac:dyDescent="0.2">
      <c r="B4" s="91" t="s">
        <v>196</v>
      </c>
      <c r="C4" s="143" t="s">
        <v>239</v>
      </c>
      <c r="D4" s="239" t="s">
        <v>240</v>
      </c>
      <c r="E4" s="240" t="s">
        <v>241</v>
      </c>
      <c r="F4" s="240" t="s">
        <v>269</v>
      </c>
    </row>
    <row r="5" spans="1:6" ht="14.25" x14ac:dyDescent="0.2">
      <c r="A5" s="18">
        <v>1</v>
      </c>
      <c r="B5" t="s">
        <v>136</v>
      </c>
      <c r="C5" s="114"/>
      <c r="D5" s="145">
        <v>371</v>
      </c>
      <c r="E5" s="145">
        <v>433</v>
      </c>
      <c r="F5" s="146">
        <v>525</v>
      </c>
    </row>
    <row r="6" spans="1:6" x14ac:dyDescent="0.2">
      <c r="A6" s="18">
        <v>2</v>
      </c>
      <c r="B6" s="33" t="s">
        <v>137</v>
      </c>
      <c r="C6" s="114"/>
      <c r="D6" s="147">
        <v>1.1000000000000001</v>
      </c>
      <c r="E6" s="147">
        <v>1.3220000000000001</v>
      </c>
      <c r="F6" s="147">
        <v>1.76</v>
      </c>
    </row>
    <row r="7" spans="1:6" x14ac:dyDescent="0.2">
      <c r="A7" s="18">
        <v>3</v>
      </c>
      <c r="B7" s="33" t="s">
        <v>138</v>
      </c>
      <c r="C7" s="114"/>
      <c r="D7" s="147">
        <v>10.1</v>
      </c>
      <c r="E7" s="147">
        <v>10.5</v>
      </c>
      <c r="F7" s="147">
        <v>11.9</v>
      </c>
    </row>
    <row r="8" spans="1:6" x14ac:dyDescent="0.2">
      <c r="A8" s="18">
        <v>4</v>
      </c>
      <c r="B8" s="33" t="s">
        <v>139</v>
      </c>
      <c r="C8" s="114"/>
      <c r="D8" s="148">
        <v>0.114</v>
      </c>
      <c r="E8" s="148">
        <v>0.10545922367484417</v>
      </c>
      <c r="F8" s="148">
        <v>0.18557992158112646</v>
      </c>
    </row>
    <row r="9" spans="1:6" x14ac:dyDescent="0.2">
      <c r="A9" s="18">
        <v>5</v>
      </c>
      <c r="B9" s="33" t="s">
        <v>222</v>
      </c>
      <c r="C9" s="114"/>
      <c r="D9" s="149">
        <v>0.11899999999999999</v>
      </c>
      <c r="E9" s="149">
        <v>0.12615807637716192</v>
      </c>
      <c r="F9" s="149">
        <v>0.15880218890811881</v>
      </c>
    </row>
    <row r="10" spans="1:6" x14ac:dyDescent="0.2">
      <c r="B10" s="33"/>
      <c r="C10" s="93"/>
      <c r="D10" s="93"/>
      <c r="E10" s="33"/>
    </row>
    <row r="11" spans="1:6" x14ac:dyDescent="0.2">
      <c r="B11" s="90" t="s">
        <v>202</v>
      </c>
      <c r="C11" s="93"/>
      <c r="D11" s="93"/>
      <c r="E11" s="33"/>
    </row>
    <row r="12" spans="1:6" x14ac:dyDescent="0.2">
      <c r="B12" s="91" t="s">
        <v>196</v>
      </c>
      <c r="C12" s="143" t="s">
        <v>239</v>
      </c>
      <c r="D12" s="143" t="s">
        <v>242</v>
      </c>
      <c r="E12" s="143" t="s">
        <v>243</v>
      </c>
      <c r="F12" s="144" t="s">
        <v>269</v>
      </c>
    </row>
    <row r="13" spans="1:6" x14ac:dyDescent="0.2">
      <c r="A13" s="18">
        <v>300</v>
      </c>
      <c r="B13" s="33" t="s">
        <v>203</v>
      </c>
      <c r="C13" s="143"/>
      <c r="D13" s="143"/>
      <c r="E13" s="33"/>
      <c r="F13" s="150">
        <v>123</v>
      </c>
    </row>
    <row r="14" spans="1:6" x14ac:dyDescent="0.2">
      <c r="A14" s="18">
        <v>301</v>
      </c>
      <c r="B14" s="33" t="s">
        <v>216</v>
      </c>
      <c r="C14" s="143"/>
      <c r="D14" s="143"/>
      <c r="E14" s="33"/>
      <c r="F14" s="151">
        <v>116.5</v>
      </c>
    </row>
    <row r="15" spans="1:6" x14ac:dyDescent="0.2">
      <c r="A15" s="18">
        <v>302</v>
      </c>
      <c r="B15" s="33" t="s">
        <v>204</v>
      </c>
      <c r="C15" s="143"/>
      <c r="D15" s="143"/>
      <c r="E15" s="33"/>
      <c r="F15" s="151">
        <v>38</v>
      </c>
    </row>
    <row r="16" spans="1:6" x14ac:dyDescent="0.2">
      <c r="A16" s="18">
        <v>303</v>
      </c>
      <c r="B16" s="33" t="s">
        <v>205</v>
      </c>
      <c r="C16" s="143"/>
      <c r="D16" s="143"/>
      <c r="E16" s="33"/>
      <c r="F16" s="151">
        <v>112</v>
      </c>
    </row>
    <row r="17" spans="1:6" x14ac:dyDescent="0.2">
      <c r="A17" s="18">
        <v>304</v>
      </c>
      <c r="B17" s="33" t="s">
        <v>143</v>
      </c>
      <c r="C17" s="143"/>
      <c r="D17" s="143"/>
      <c r="E17" s="33"/>
      <c r="F17" s="152">
        <v>135</v>
      </c>
    </row>
    <row r="18" spans="1:6" x14ac:dyDescent="0.2">
      <c r="A18" s="18">
        <v>305</v>
      </c>
      <c r="B18" s="79" t="s">
        <v>97</v>
      </c>
      <c r="C18" s="143"/>
      <c r="D18" s="143"/>
      <c r="E18" s="33"/>
      <c r="F18" s="152">
        <v>524.5</v>
      </c>
    </row>
    <row r="19" spans="1:6" x14ac:dyDescent="0.2">
      <c r="B19" s="33"/>
      <c r="C19" s="143"/>
      <c r="D19" s="143"/>
      <c r="E19" s="33"/>
    </row>
    <row r="20" spans="1:6" x14ac:dyDescent="0.2">
      <c r="B20" s="90" t="s">
        <v>206</v>
      </c>
      <c r="C20" s="143"/>
      <c r="D20" s="143"/>
      <c r="E20" s="33"/>
    </row>
    <row r="21" spans="1:6" x14ac:dyDescent="0.2">
      <c r="B21" s="91" t="s">
        <v>196</v>
      </c>
      <c r="C21" s="143" t="s">
        <v>239</v>
      </c>
      <c r="D21" s="143" t="s">
        <v>242</v>
      </c>
      <c r="E21" s="143" t="s">
        <v>243</v>
      </c>
      <c r="F21" s="144" t="s">
        <v>269</v>
      </c>
    </row>
    <row r="22" spans="1:6" x14ac:dyDescent="0.2">
      <c r="A22" s="18">
        <v>306</v>
      </c>
      <c r="B22" s="33" t="s">
        <v>244</v>
      </c>
      <c r="C22" s="93"/>
      <c r="D22" s="93"/>
      <c r="E22" s="33"/>
      <c r="F22" s="153">
        <v>4.0609400000000004</v>
      </c>
    </row>
    <row r="23" spans="1:6" x14ac:dyDescent="0.2">
      <c r="A23" s="18">
        <v>307</v>
      </c>
      <c r="B23" s="33" t="s">
        <v>245</v>
      </c>
      <c r="C23" s="93"/>
      <c r="D23" s="93"/>
      <c r="E23" s="33"/>
      <c r="F23" s="153">
        <v>9.7446389999999994</v>
      </c>
    </row>
    <row r="24" spans="1:6" x14ac:dyDescent="0.2">
      <c r="A24" s="18">
        <v>308</v>
      </c>
      <c r="B24" s="33" t="s">
        <v>21</v>
      </c>
      <c r="C24" s="93"/>
      <c r="D24" s="93"/>
      <c r="E24" s="33"/>
      <c r="F24" s="153">
        <v>2.148088</v>
      </c>
    </row>
    <row r="25" spans="1:6" x14ac:dyDescent="0.2">
      <c r="A25" s="18">
        <v>309</v>
      </c>
      <c r="B25" s="33" t="s">
        <v>141</v>
      </c>
      <c r="C25" s="93"/>
      <c r="D25" s="93"/>
      <c r="E25" s="33"/>
      <c r="F25" s="153">
        <v>4.8365</v>
      </c>
    </row>
    <row r="26" spans="1:6" x14ac:dyDescent="0.2">
      <c r="A26" s="18">
        <v>310</v>
      </c>
      <c r="B26" s="33" t="s">
        <v>207</v>
      </c>
      <c r="C26" s="93"/>
      <c r="D26" s="93"/>
      <c r="E26" s="33"/>
      <c r="F26" s="153">
        <v>6.1170251780000005</v>
      </c>
    </row>
    <row r="27" spans="1:6" x14ac:dyDescent="0.2">
      <c r="A27" s="18">
        <v>311</v>
      </c>
      <c r="B27" s="33" t="s">
        <v>208</v>
      </c>
      <c r="C27" s="93"/>
      <c r="D27" s="93"/>
      <c r="E27" s="33"/>
      <c r="F27" s="153">
        <v>11.707314999999999</v>
      </c>
    </row>
    <row r="28" spans="1:6" x14ac:dyDescent="0.2">
      <c r="A28" s="18">
        <v>312</v>
      </c>
      <c r="B28" s="79" t="s">
        <v>97</v>
      </c>
      <c r="C28" s="93"/>
      <c r="D28" s="93"/>
      <c r="E28" s="92"/>
      <c r="F28" s="153">
        <v>38.614507178000004</v>
      </c>
    </row>
    <row r="29" spans="1:6" x14ac:dyDescent="0.2">
      <c r="B29" s="33"/>
      <c r="C29" s="94"/>
      <c r="D29" s="94"/>
      <c r="E29" s="33"/>
    </row>
    <row r="30" spans="1:6" x14ac:dyDescent="0.2">
      <c r="B30" s="89" t="s">
        <v>159</v>
      </c>
      <c r="C30" s="94"/>
      <c r="D30" s="94"/>
      <c r="E30" s="33"/>
    </row>
    <row r="31" spans="1:6" ht="15" x14ac:dyDescent="0.25">
      <c r="B31" s="91" t="s">
        <v>197</v>
      </c>
      <c r="C31" s="154" t="s">
        <v>246</v>
      </c>
      <c r="D31" s="155" t="s">
        <v>240</v>
      </c>
      <c r="E31" s="155" t="s">
        <v>241</v>
      </c>
      <c r="F31" s="155" t="s">
        <v>269</v>
      </c>
    </row>
    <row r="32" spans="1:6" x14ac:dyDescent="0.2">
      <c r="B32" s="90" t="s">
        <v>160</v>
      </c>
      <c r="C32" s="154" t="s">
        <v>246</v>
      </c>
      <c r="D32" s="156"/>
      <c r="E32" s="154" t="s">
        <v>246</v>
      </c>
    </row>
    <row r="33" spans="1:6" x14ac:dyDescent="0.2">
      <c r="A33" s="18">
        <v>100</v>
      </c>
      <c r="B33" s="33" t="s">
        <v>161</v>
      </c>
      <c r="C33" s="154"/>
      <c r="D33" s="217">
        <v>160</v>
      </c>
      <c r="E33" s="217">
        <v>525</v>
      </c>
      <c r="F33" s="218">
        <v>226</v>
      </c>
    </row>
    <row r="34" spans="1:6" x14ac:dyDescent="0.2">
      <c r="A34" s="18">
        <v>101</v>
      </c>
      <c r="B34" s="33" t="s">
        <v>194</v>
      </c>
      <c r="C34" s="154"/>
      <c r="D34" s="161">
        <v>1158</v>
      </c>
      <c r="E34" s="161">
        <v>1447</v>
      </c>
      <c r="F34" s="162">
        <v>236</v>
      </c>
    </row>
    <row r="35" spans="1:6" x14ac:dyDescent="0.2">
      <c r="A35" s="18">
        <v>102</v>
      </c>
      <c r="B35" s="79" t="s">
        <v>25</v>
      </c>
      <c r="C35" s="154"/>
      <c r="D35" s="219">
        <v>1319</v>
      </c>
      <c r="E35" s="219">
        <v>1971</v>
      </c>
      <c r="F35" s="220">
        <v>2081.3889999999997</v>
      </c>
    </row>
    <row r="36" spans="1:6" x14ac:dyDescent="0.2">
      <c r="B36" s="95" t="s">
        <v>162</v>
      </c>
      <c r="C36" s="154" t="s">
        <v>246</v>
      </c>
      <c r="D36" s="221"/>
      <c r="E36" s="221"/>
      <c r="F36" s="222"/>
    </row>
    <row r="37" spans="1:6" x14ac:dyDescent="0.2">
      <c r="A37" s="18">
        <v>103</v>
      </c>
      <c r="B37" s="33" t="s">
        <v>193</v>
      </c>
      <c r="C37" s="154"/>
      <c r="D37" s="223">
        <v>35</v>
      </c>
      <c r="E37" s="223">
        <v>68</v>
      </c>
      <c r="F37" s="224">
        <v>276</v>
      </c>
    </row>
    <row r="38" spans="1:6" ht="13.5" thickBot="1" x14ac:dyDescent="0.25">
      <c r="A38" s="18">
        <v>104</v>
      </c>
      <c r="B38" s="79" t="s">
        <v>163</v>
      </c>
      <c r="C38" s="157"/>
      <c r="D38" s="225">
        <v>1284</v>
      </c>
      <c r="E38" s="225">
        <v>1903</v>
      </c>
      <c r="F38" s="226">
        <v>1805.3889999999997</v>
      </c>
    </row>
    <row r="39" spans="1:6" ht="13.5" thickTop="1" x14ac:dyDescent="0.2">
      <c r="B39" s="158" t="s">
        <v>246</v>
      </c>
      <c r="C39" s="154" t="s">
        <v>246</v>
      </c>
      <c r="D39" s="227"/>
      <c r="E39" s="228"/>
      <c r="F39" s="229"/>
    </row>
    <row r="40" spans="1:6" x14ac:dyDescent="0.2">
      <c r="B40" s="90" t="s">
        <v>164</v>
      </c>
      <c r="C40" s="154" t="s">
        <v>246</v>
      </c>
      <c r="D40" s="227"/>
      <c r="E40" s="228"/>
      <c r="F40" s="229"/>
    </row>
    <row r="41" spans="1:6" x14ac:dyDescent="0.2">
      <c r="A41" s="18">
        <v>105</v>
      </c>
      <c r="B41" s="33" t="s">
        <v>164</v>
      </c>
      <c r="C41" s="157"/>
      <c r="D41" s="159">
        <v>1496</v>
      </c>
      <c r="E41" s="159">
        <v>1828.6780000000001</v>
      </c>
      <c r="F41" s="160">
        <v>2012.0780000000002</v>
      </c>
    </row>
    <row r="42" spans="1:6" x14ac:dyDescent="0.2">
      <c r="A42" s="18">
        <v>106</v>
      </c>
      <c r="B42" s="33" t="s">
        <v>165</v>
      </c>
      <c r="C42" s="157"/>
      <c r="D42" s="230">
        <v>10</v>
      </c>
      <c r="E42" s="230">
        <v>0</v>
      </c>
      <c r="F42" s="231">
        <v>0</v>
      </c>
    </row>
    <row r="43" spans="1:6" ht="13.5" thickBot="1" x14ac:dyDescent="0.25">
      <c r="A43" s="18">
        <v>107</v>
      </c>
      <c r="B43" s="79" t="s">
        <v>68</v>
      </c>
      <c r="C43" s="157"/>
      <c r="D43" s="232">
        <v>1506</v>
      </c>
      <c r="E43" s="232">
        <v>1828.6780000000001</v>
      </c>
      <c r="F43" s="233">
        <v>2012.0780000000002</v>
      </c>
    </row>
    <row r="44" spans="1:6" ht="14.25" thickTop="1" thickBot="1" x14ac:dyDescent="0.25">
      <c r="A44" s="18">
        <v>108</v>
      </c>
      <c r="B44" s="79" t="s">
        <v>166</v>
      </c>
      <c r="C44" s="157"/>
      <c r="D44" s="234">
        <v>-222</v>
      </c>
      <c r="E44" s="238">
        <v>74</v>
      </c>
      <c r="F44" s="235">
        <v>-206.68900000000053</v>
      </c>
    </row>
    <row r="45" spans="1:6" ht="14.25" thickTop="1" thickBot="1" x14ac:dyDescent="0.25">
      <c r="A45" s="18">
        <v>109</v>
      </c>
      <c r="B45" s="79" t="s">
        <v>192</v>
      </c>
      <c r="C45" s="157"/>
      <c r="D45" s="236">
        <v>0.02</v>
      </c>
      <c r="E45" s="236">
        <v>0</v>
      </c>
      <c r="F45" s="237">
        <v>1.5262035479069225E-2</v>
      </c>
    </row>
    <row r="46" spans="1:6" ht="13.5" thickTop="1" x14ac:dyDescent="0.2">
      <c r="B46" s="33"/>
      <c r="C46" s="33"/>
      <c r="D46" s="33"/>
      <c r="E46" s="33"/>
    </row>
    <row r="47" spans="1:6" x14ac:dyDescent="0.2">
      <c r="B47" s="33"/>
      <c r="C47" s="33"/>
      <c r="D47" s="33"/>
      <c r="E47" s="33"/>
    </row>
    <row r="48" spans="1:6" x14ac:dyDescent="0.2">
      <c r="B48" s="33"/>
      <c r="C48" s="33"/>
      <c r="D48" s="33"/>
      <c r="E48" s="33"/>
    </row>
    <row r="49" spans="1:6" x14ac:dyDescent="0.2">
      <c r="B49" s="89" t="s">
        <v>140</v>
      </c>
      <c r="C49" s="33"/>
      <c r="D49" s="33"/>
      <c r="E49" s="33"/>
    </row>
    <row r="50" spans="1:6" ht="15" x14ac:dyDescent="0.25">
      <c r="B50" s="91" t="s">
        <v>197</v>
      </c>
      <c r="C50" s="155" t="s">
        <v>271</v>
      </c>
      <c r="D50" s="155" t="s">
        <v>270</v>
      </c>
      <c r="E50" s="155" t="s">
        <v>241</v>
      </c>
      <c r="F50" s="155" t="s">
        <v>269</v>
      </c>
    </row>
    <row r="51" spans="1:6" x14ac:dyDescent="0.2">
      <c r="B51" s="95" t="s">
        <v>144</v>
      </c>
      <c r="C51" s="154" t="s">
        <v>246</v>
      </c>
      <c r="D51" s="154" t="s">
        <v>246</v>
      </c>
      <c r="E51" s="88"/>
    </row>
    <row r="52" spans="1:6" x14ac:dyDescent="0.2">
      <c r="A52" s="18">
        <v>7</v>
      </c>
      <c r="B52" s="33" t="s">
        <v>141</v>
      </c>
      <c r="C52" s="159">
        <v>328</v>
      </c>
      <c r="D52" s="160">
        <v>253</v>
      </c>
      <c r="E52" s="160">
        <v>638</v>
      </c>
      <c r="F52" s="160">
        <v>884</v>
      </c>
    </row>
    <row r="53" spans="1:6" x14ac:dyDescent="0.2">
      <c r="A53" s="18">
        <v>8</v>
      </c>
      <c r="B53" s="33" t="s">
        <v>21</v>
      </c>
      <c r="C53" s="159">
        <v>21</v>
      </c>
      <c r="D53" s="160">
        <v>51</v>
      </c>
      <c r="E53" s="160">
        <v>165</v>
      </c>
      <c r="F53" s="160">
        <v>348</v>
      </c>
    </row>
    <row r="54" spans="1:6" x14ac:dyDescent="0.2">
      <c r="A54" s="18">
        <v>9</v>
      </c>
      <c r="B54" s="33" t="s">
        <v>22</v>
      </c>
      <c r="C54" s="159">
        <v>50</v>
      </c>
      <c r="D54" s="160">
        <v>65</v>
      </c>
      <c r="E54" s="160">
        <v>217</v>
      </c>
      <c r="F54" s="160">
        <v>245</v>
      </c>
    </row>
    <row r="55" spans="1:6" x14ac:dyDescent="0.2">
      <c r="A55" s="18">
        <v>10</v>
      </c>
      <c r="B55" s="33" t="s">
        <v>146</v>
      </c>
      <c r="C55" s="161">
        <v>-5</v>
      </c>
      <c r="D55" s="162">
        <v>33</v>
      </c>
      <c r="E55" s="162">
        <v>294</v>
      </c>
      <c r="F55" s="162">
        <v>283</v>
      </c>
    </row>
    <row r="56" spans="1:6" x14ac:dyDescent="0.2">
      <c r="A56" s="18">
        <v>11</v>
      </c>
      <c r="B56" s="33" t="s">
        <v>142</v>
      </c>
      <c r="C56" s="160">
        <v>394</v>
      </c>
      <c r="D56" s="160">
        <v>402</v>
      </c>
      <c r="E56" s="160">
        <v>1314</v>
      </c>
      <c r="F56" s="160">
        <v>1760</v>
      </c>
    </row>
    <row r="57" spans="1:6" x14ac:dyDescent="0.2">
      <c r="A57" s="18">
        <v>12</v>
      </c>
      <c r="B57" s="33" t="s">
        <v>3</v>
      </c>
      <c r="C57" s="159">
        <v>17</v>
      </c>
      <c r="D57" s="160">
        <v>31</v>
      </c>
      <c r="E57" s="159">
        <v>89</v>
      </c>
      <c r="F57" s="160">
        <v>118</v>
      </c>
    </row>
    <row r="58" spans="1:6" x14ac:dyDescent="0.2">
      <c r="A58" s="18">
        <v>13</v>
      </c>
      <c r="B58" s="33" t="s">
        <v>143</v>
      </c>
      <c r="C58" s="159">
        <v>68</v>
      </c>
      <c r="D58" s="160">
        <v>81</v>
      </c>
      <c r="E58" s="159">
        <v>259</v>
      </c>
      <c r="F58" s="160">
        <v>333</v>
      </c>
    </row>
    <row r="59" spans="1:6" x14ac:dyDescent="0.2">
      <c r="A59" s="18">
        <v>14</v>
      </c>
      <c r="B59" s="33" t="s">
        <v>5</v>
      </c>
      <c r="C59" s="159">
        <v>69</v>
      </c>
      <c r="D59" s="160">
        <v>86</v>
      </c>
      <c r="E59" s="159">
        <v>290</v>
      </c>
      <c r="F59" s="160">
        <v>331</v>
      </c>
    </row>
    <row r="60" spans="1:6" x14ac:dyDescent="0.2">
      <c r="A60" s="18">
        <v>15</v>
      </c>
      <c r="B60" s="33" t="s">
        <v>6</v>
      </c>
      <c r="C60" s="159">
        <v>19</v>
      </c>
      <c r="D60" s="160">
        <v>36</v>
      </c>
      <c r="E60" s="159">
        <v>103</v>
      </c>
      <c r="F60" s="160">
        <v>150</v>
      </c>
    </row>
    <row r="61" spans="1:6" x14ac:dyDescent="0.2">
      <c r="A61" s="18">
        <v>16</v>
      </c>
      <c r="B61" s="33" t="s">
        <v>44</v>
      </c>
      <c r="C61" s="159">
        <v>1</v>
      </c>
      <c r="D61" s="160">
        <v>-2</v>
      </c>
      <c r="E61" s="159">
        <v>-10</v>
      </c>
      <c r="F61" s="160">
        <v>7</v>
      </c>
    </row>
    <row r="62" spans="1:6" ht="13.5" thickBot="1" x14ac:dyDescent="0.25">
      <c r="A62" s="18">
        <v>17</v>
      </c>
      <c r="B62" s="79" t="s">
        <v>148</v>
      </c>
      <c r="C62" s="226">
        <v>568</v>
      </c>
      <c r="D62" s="226">
        <v>634</v>
      </c>
      <c r="E62" s="226">
        <v>2045</v>
      </c>
      <c r="F62" s="226">
        <v>2699</v>
      </c>
    </row>
    <row r="63" spans="1:6" ht="13.5" thickTop="1" x14ac:dyDescent="0.2">
      <c r="B63" s="154" t="s">
        <v>246</v>
      </c>
      <c r="C63" s="163" t="s">
        <v>246</v>
      </c>
      <c r="D63" s="164" t="s">
        <v>246</v>
      </c>
      <c r="E63" s="164" t="s">
        <v>246</v>
      </c>
      <c r="F63" s="165"/>
    </row>
    <row r="64" spans="1:6" ht="14.25" x14ac:dyDescent="0.2">
      <c r="B64" s="95" t="s">
        <v>247</v>
      </c>
      <c r="C64" s="154" t="s">
        <v>246</v>
      </c>
      <c r="D64"/>
      <c r="E64" s="45"/>
      <c r="F64" s="166"/>
    </row>
    <row r="65" spans="1:6" x14ac:dyDescent="0.2">
      <c r="A65" s="18">
        <v>18</v>
      </c>
      <c r="B65" s="33" t="s">
        <v>141</v>
      </c>
      <c r="C65" s="202">
        <v>20</v>
      </c>
      <c r="D65" s="203">
        <v>78</v>
      </c>
      <c r="E65" s="203">
        <v>-56</v>
      </c>
      <c r="F65" s="203">
        <v>41</v>
      </c>
    </row>
    <row r="66" spans="1:6" x14ac:dyDescent="0.2">
      <c r="A66" s="18">
        <v>19</v>
      </c>
      <c r="B66" s="33" t="s">
        <v>21</v>
      </c>
      <c r="C66" s="202">
        <v>-25</v>
      </c>
      <c r="D66" s="203">
        <v>11</v>
      </c>
      <c r="E66" s="203">
        <v>-15</v>
      </c>
      <c r="F66" s="203">
        <v>-12</v>
      </c>
    </row>
    <row r="67" spans="1:6" x14ac:dyDescent="0.2">
      <c r="A67" s="18">
        <v>20</v>
      </c>
      <c r="B67" s="33" t="s">
        <v>22</v>
      </c>
      <c r="C67" s="202">
        <v>-10</v>
      </c>
      <c r="D67" s="203">
        <v>288</v>
      </c>
      <c r="E67" s="203">
        <v>-303</v>
      </c>
      <c r="F67" s="203">
        <v>-101</v>
      </c>
    </row>
    <row r="68" spans="1:6" x14ac:dyDescent="0.2">
      <c r="A68" s="18">
        <v>21</v>
      </c>
      <c r="B68" s="33" t="s">
        <v>146</v>
      </c>
      <c r="C68" s="202">
        <v>248</v>
      </c>
      <c r="D68" s="203">
        <v>423</v>
      </c>
      <c r="E68" s="203">
        <v>-406</v>
      </c>
      <c r="F68" s="203">
        <v>436</v>
      </c>
    </row>
    <row r="69" spans="1:6" x14ac:dyDescent="0.2">
      <c r="A69" s="18">
        <v>22</v>
      </c>
      <c r="B69" s="33" t="s">
        <v>248</v>
      </c>
      <c r="C69" s="202">
        <v>-5</v>
      </c>
      <c r="D69" s="203">
        <v>5</v>
      </c>
      <c r="E69" s="203">
        <v>-9</v>
      </c>
      <c r="F69" s="203">
        <v>-10</v>
      </c>
    </row>
    <row r="70" spans="1:6" x14ac:dyDescent="0.2">
      <c r="A70" s="18">
        <v>23</v>
      </c>
      <c r="B70" s="33" t="s">
        <v>249</v>
      </c>
      <c r="C70" s="204">
        <v>4</v>
      </c>
      <c r="D70" s="205">
        <v>-8</v>
      </c>
      <c r="E70" s="205">
        <v>24</v>
      </c>
      <c r="F70" s="205">
        <v>-21</v>
      </c>
    </row>
    <row r="71" spans="1:6" x14ac:dyDescent="0.2">
      <c r="A71" s="18">
        <v>24</v>
      </c>
      <c r="B71" s="167" t="s">
        <v>145</v>
      </c>
      <c r="C71" s="206">
        <v>232</v>
      </c>
      <c r="D71" s="206">
        <v>797</v>
      </c>
      <c r="E71" s="206">
        <v>-765</v>
      </c>
      <c r="F71" s="206">
        <v>333</v>
      </c>
    </row>
    <row r="72" spans="1:6" x14ac:dyDescent="0.2">
      <c r="A72" s="18">
        <v>25</v>
      </c>
      <c r="B72" s="33" t="s">
        <v>141</v>
      </c>
      <c r="C72" s="202">
        <v>108</v>
      </c>
      <c r="D72" s="207">
        <v>86</v>
      </c>
      <c r="E72" s="203">
        <v>143</v>
      </c>
      <c r="F72" s="207">
        <v>179</v>
      </c>
    </row>
    <row r="73" spans="1:6" x14ac:dyDescent="0.2">
      <c r="A73" s="18">
        <v>26</v>
      </c>
      <c r="B73" s="33" t="s">
        <v>21</v>
      </c>
      <c r="C73" s="202">
        <v>71</v>
      </c>
      <c r="D73" s="207">
        <v>-215</v>
      </c>
      <c r="E73" s="207">
        <v>147</v>
      </c>
      <c r="F73" s="207">
        <v>-136</v>
      </c>
    </row>
    <row r="74" spans="1:6" x14ac:dyDescent="0.2">
      <c r="A74" s="18">
        <v>27</v>
      </c>
      <c r="B74" s="33" t="s">
        <v>22</v>
      </c>
      <c r="C74" s="204">
        <v>25</v>
      </c>
      <c r="D74" s="208">
        <v>-92</v>
      </c>
      <c r="E74" s="208">
        <v>89</v>
      </c>
      <c r="F74" s="208">
        <v>177</v>
      </c>
    </row>
    <row r="75" spans="1:6" x14ac:dyDescent="0.2">
      <c r="A75" s="18">
        <v>28</v>
      </c>
      <c r="B75" s="79" t="s">
        <v>117</v>
      </c>
      <c r="C75" s="206">
        <v>204</v>
      </c>
      <c r="D75" s="209">
        <v>-221</v>
      </c>
      <c r="E75" s="209">
        <v>379</v>
      </c>
      <c r="F75" s="209">
        <v>220</v>
      </c>
    </row>
    <row r="76" spans="1:6" x14ac:dyDescent="0.2">
      <c r="A76" s="18">
        <v>29</v>
      </c>
      <c r="B76" s="33" t="s">
        <v>141</v>
      </c>
      <c r="C76" s="210">
        <v>-13</v>
      </c>
      <c r="D76" s="211">
        <v>-6</v>
      </c>
      <c r="E76" s="212">
        <v>-22</v>
      </c>
      <c r="F76" s="211">
        <v>-15</v>
      </c>
    </row>
    <row r="77" spans="1:6" x14ac:dyDescent="0.2">
      <c r="A77" s="18">
        <v>30</v>
      </c>
      <c r="B77" s="33" t="s">
        <v>21</v>
      </c>
      <c r="C77" s="210">
        <v>-14</v>
      </c>
      <c r="D77" s="211">
        <v>120</v>
      </c>
      <c r="E77" s="212">
        <v>51</v>
      </c>
      <c r="F77" s="211">
        <v>90</v>
      </c>
    </row>
    <row r="78" spans="1:6" x14ac:dyDescent="0.2">
      <c r="A78" s="18">
        <v>31</v>
      </c>
      <c r="B78" s="33" t="s">
        <v>22</v>
      </c>
      <c r="C78" s="210">
        <v>-19</v>
      </c>
      <c r="D78" s="211">
        <v>-2</v>
      </c>
      <c r="E78" s="212">
        <v>6</v>
      </c>
      <c r="F78" s="211">
        <v>-40</v>
      </c>
    </row>
    <row r="79" spans="1:6" s="97" customFormat="1" x14ac:dyDescent="0.2">
      <c r="A79" s="18">
        <v>32</v>
      </c>
      <c r="B79" s="33" t="s">
        <v>146</v>
      </c>
      <c r="C79" s="210">
        <v>-22</v>
      </c>
      <c r="D79" s="211">
        <v>-17</v>
      </c>
      <c r="E79" s="212">
        <v>-41</v>
      </c>
      <c r="F79" s="211">
        <v>-7</v>
      </c>
    </row>
    <row r="80" spans="1:6" x14ac:dyDescent="0.2">
      <c r="A80" s="18">
        <v>33</v>
      </c>
      <c r="B80" s="33" t="s">
        <v>248</v>
      </c>
      <c r="C80" s="210">
        <v>-3</v>
      </c>
      <c r="D80" s="211">
        <v>-15</v>
      </c>
      <c r="E80" s="212">
        <v>-7</v>
      </c>
      <c r="F80" s="211">
        <v>-15</v>
      </c>
    </row>
    <row r="81" spans="1:6" x14ac:dyDescent="0.2">
      <c r="A81" s="18">
        <v>34</v>
      </c>
      <c r="B81" s="33" t="s">
        <v>250</v>
      </c>
      <c r="C81" s="210">
        <v>-3</v>
      </c>
      <c r="D81" s="211">
        <v>-21</v>
      </c>
      <c r="E81" s="212">
        <v>-18</v>
      </c>
      <c r="F81" s="211">
        <v>-30</v>
      </c>
    </row>
    <row r="82" spans="1:6" x14ac:dyDescent="0.2">
      <c r="A82" s="18">
        <v>35</v>
      </c>
      <c r="B82" s="33" t="s">
        <v>249</v>
      </c>
      <c r="C82" s="210">
        <v>-7</v>
      </c>
      <c r="D82" s="211">
        <v>-4</v>
      </c>
      <c r="E82" s="212">
        <v>-7</v>
      </c>
      <c r="F82" s="211">
        <v>-10</v>
      </c>
    </row>
    <row r="83" spans="1:6" x14ac:dyDescent="0.2">
      <c r="A83" s="18">
        <v>36</v>
      </c>
      <c r="B83" s="33" t="s">
        <v>6</v>
      </c>
      <c r="C83" s="210">
        <v>-5</v>
      </c>
      <c r="D83" s="211">
        <v>-8</v>
      </c>
      <c r="E83" s="212">
        <v>-12</v>
      </c>
      <c r="F83" s="211">
        <v>-13</v>
      </c>
    </row>
    <row r="84" spans="1:6" x14ac:dyDescent="0.2">
      <c r="A84" s="18">
        <v>37</v>
      </c>
      <c r="B84" s="33" t="s">
        <v>44</v>
      </c>
      <c r="C84" s="213">
        <v>-12</v>
      </c>
      <c r="D84" s="214">
        <v>0</v>
      </c>
      <c r="E84" s="214">
        <v>4</v>
      </c>
      <c r="F84" s="214">
        <v>0</v>
      </c>
    </row>
    <row r="85" spans="1:6" ht="15" x14ac:dyDescent="0.25">
      <c r="A85" s="18">
        <v>38</v>
      </c>
      <c r="B85" s="79" t="s">
        <v>147</v>
      </c>
      <c r="C85" s="215">
        <v>-98</v>
      </c>
      <c r="D85" s="215">
        <v>47</v>
      </c>
      <c r="E85" s="215">
        <v>-46</v>
      </c>
      <c r="F85" s="215">
        <v>-40</v>
      </c>
    </row>
    <row r="86" spans="1:6" ht="13.5" thickBot="1" x14ac:dyDescent="0.25">
      <c r="A86" s="18">
        <v>39</v>
      </c>
      <c r="B86" s="79" t="s">
        <v>251</v>
      </c>
      <c r="C86" s="216">
        <v>338</v>
      </c>
      <c r="D86" s="216">
        <v>623</v>
      </c>
      <c r="E86" s="216">
        <v>-432</v>
      </c>
      <c r="F86" s="216">
        <v>513</v>
      </c>
    </row>
    <row r="87" spans="1:6" ht="13.5" thickTop="1" x14ac:dyDescent="0.2">
      <c r="B87" s="33"/>
      <c r="C87" s="33"/>
      <c r="D87" s="33"/>
      <c r="E87" s="33"/>
    </row>
    <row r="88" spans="1:6" ht="14.25" x14ac:dyDescent="0.2">
      <c r="B88" s="89" t="s">
        <v>199</v>
      </c>
      <c r="C88" s="168" t="s">
        <v>239</v>
      </c>
      <c r="D88" s="169" t="s">
        <v>242</v>
      </c>
      <c r="E88" s="98" t="s">
        <v>252</v>
      </c>
      <c r="F88" s="98" t="s">
        <v>268</v>
      </c>
    </row>
    <row r="89" spans="1:6" ht="14.25" x14ac:dyDescent="0.2">
      <c r="B89" s="91" t="s">
        <v>210</v>
      </c>
      <c r="C89"/>
      <c r="E89" s="170">
        <v>45473</v>
      </c>
      <c r="F89" s="170">
        <v>45291</v>
      </c>
    </row>
    <row r="90" spans="1:6" ht="14.25" x14ac:dyDescent="0.2">
      <c r="A90" s="18">
        <v>200</v>
      </c>
      <c r="B90" s="33" t="s">
        <v>209</v>
      </c>
      <c r="C90"/>
      <c r="D90"/>
      <c r="E90" s="171">
        <v>15242482</v>
      </c>
      <c r="F90" s="171">
        <v>14823584</v>
      </c>
    </row>
    <row r="91" spans="1:6" ht="14.25" x14ac:dyDescent="0.2">
      <c r="A91" s="18">
        <v>201</v>
      </c>
      <c r="B91" s="33" t="s">
        <v>150</v>
      </c>
      <c r="C91"/>
      <c r="D91"/>
      <c r="E91" s="172">
        <v>7707246</v>
      </c>
      <c r="F91" s="172">
        <v>7640211</v>
      </c>
    </row>
    <row r="92" spans="1:6" ht="14.25" x14ac:dyDescent="0.2">
      <c r="A92" s="18">
        <v>202</v>
      </c>
      <c r="B92" s="33" t="s">
        <v>156</v>
      </c>
      <c r="C92"/>
      <c r="D92"/>
      <c r="E92" s="171">
        <v>7535236</v>
      </c>
      <c r="F92" s="171">
        <v>7183373</v>
      </c>
    </row>
    <row r="93" spans="1:6" ht="15" thickBot="1" x14ac:dyDescent="0.25">
      <c r="A93" s="18">
        <v>203</v>
      </c>
      <c r="B93" s="79" t="s">
        <v>151</v>
      </c>
      <c r="C93"/>
      <c r="D93"/>
      <c r="E93" s="173">
        <v>1.98</v>
      </c>
      <c r="F93" s="173">
        <v>1.94</v>
      </c>
    </row>
    <row r="94" spans="1:6" ht="13.5" thickTop="1" x14ac:dyDescent="0.2">
      <c r="B94" s="154" t="s">
        <v>246</v>
      </c>
      <c r="C94" s="154" t="s">
        <v>246</v>
      </c>
      <c r="E94" s="154" t="s">
        <v>246</v>
      </c>
    </row>
    <row r="95" spans="1:6" ht="38.25" x14ac:dyDescent="0.2">
      <c r="B95" s="99" t="s">
        <v>152</v>
      </c>
      <c r="C95"/>
      <c r="D95" s="154" t="s">
        <v>246</v>
      </c>
      <c r="E95" s="154" t="s">
        <v>246</v>
      </c>
    </row>
    <row r="96" spans="1:6" ht="15" thickBot="1" x14ac:dyDescent="0.25">
      <c r="A96" s="18">
        <v>204</v>
      </c>
      <c r="B96" s="33" t="s">
        <v>154</v>
      </c>
      <c r="C96"/>
      <c r="D96"/>
      <c r="E96" s="174">
        <v>-251328</v>
      </c>
      <c r="F96" s="174" t="s">
        <v>253</v>
      </c>
    </row>
    <row r="97" spans="1:8" ht="15.75" thickTop="1" thickBot="1" x14ac:dyDescent="0.25">
      <c r="A97" s="18">
        <v>205</v>
      </c>
      <c r="B97" s="33" t="s">
        <v>155</v>
      </c>
      <c r="C97"/>
      <c r="D97"/>
      <c r="E97" s="175">
        <v>14991154</v>
      </c>
      <c r="F97" s="175">
        <v>14823584</v>
      </c>
    </row>
    <row r="98" spans="1:8" ht="15.75" thickTop="1" thickBot="1" x14ac:dyDescent="0.25">
      <c r="A98" s="18">
        <v>206</v>
      </c>
      <c r="B98" s="33" t="s">
        <v>156</v>
      </c>
      <c r="C98"/>
      <c r="D98"/>
      <c r="E98" s="175">
        <v>7289908</v>
      </c>
      <c r="F98" s="175">
        <v>7183373</v>
      </c>
    </row>
    <row r="99" spans="1:8" ht="15" thickTop="1" x14ac:dyDescent="0.2">
      <c r="A99" s="18">
        <v>207</v>
      </c>
      <c r="B99" s="79" t="s">
        <v>151</v>
      </c>
      <c r="C99"/>
      <c r="D99"/>
      <c r="E99" s="176">
        <v>1.95</v>
      </c>
      <c r="F99" s="176">
        <v>1.94</v>
      </c>
    </row>
    <row r="100" spans="1:8" ht="14.25" x14ac:dyDescent="0.2">
      <c r="B100" s="99"/>
      <c r="C100"/>
      <c r="D100" s="33"/>
      <c r="E100" s="33"/>
    </row>
    <row r="101" spans="1:8" x14ac:dyDescent="0.2">
      <c r="B101" s="99"/>
      <c r="C101" s="33"/>
      <c r="D101" s="33"/>
      <c r="E101" s="33"/>
    </row>
    <row r="102" spans="1:8" x14ac:dyDescent="0.2">
      <c r="B102" s="99"/>
      <c r="C102" s="33"/>
      <c r="D102" s="33"/>
      <c r="E102" s="33"/>
    </row>
    <row r="103" spans="1:8" x14ac:dyDescent="0.2">
      <c r="B103" s="101" t="s">
        <v>220</v>
      </c>
      <c r="C103" s="169" t="s">
        <v>239</v>
      </c>
      <c r="D103" s="177" t="s">
        <v>242</v>
      </c>
      <c r="E103" s="98" t="s">
        <v>252</v>
      </c>
      <c r="F103" s="98" t="s">
        <v>268</v>
      </c>
    </row>
    <row r="104" spans="1:8" ht="14.25" x14ac:dyDescent="0.2">
      <c r="B104" s="178" t="s">
        <v>246</v>
      </c>
      <c r="C104"/>
      <c r="D104" s="33"/>
      <c r="E104" s="170">
        <v>45473</v>
      </c>
      <c r="F104" s="170">
        <v>45291</v>
      </c>
    </row>
    <row r="105" spans="1:8" ht="14.25" x14ac:dyDescent="0.2">
      <c r="A105" s="18">
        <v>208</v>
      </c>
      <c r="B105" s="38" t="s">
        <v>220</v>
      </c>
      <c r="C105"/>
      <c r="D105" s="33"/>
      <c r="E105" s="171">
        <v>1995718</v>
      </c>
      <c r="F105" s="171">
        <v>2008345</v>
      </c>
      <c r="H105" s="165"/>
    </row>
    <row r="106" spans="1:8" ht="14.25" x14ac:dyDescent="0.2">
      <c r="A106" s="18">
        <v>209</v>
      </c>
      <c r="B106" s="38" t="s">
        <v>221</v>
      </c>
      <c r="C106"/>
      <c r="D106" s="33"/>
      <c r="E106" s="171">
        <v>11402622</v>
      </c>
      <c r="F106" s="171">
        <v>11790528</v>
      </c>
      <c r="H106" s="165"/>
    </row>
    <row r="107" spans="1:8" ht="14.25" x14ac:dyDescent="0.2">
      <c r="B107" s="79"/>
      <c r="C107"/>
      <c r="D107" s="33"/>
      <c r="E107" s="79"/>
      <c r="F107" s="165"/>
      <c r="H107" s="165"/>
    </row>
    <row r="108" spans="1:8" x14ac:dyDescent="0.2">
      <c r="B108" s="33"/>
      <c r="C108" s="33"/>
      <c r="D108" s="33"/>
      <c r="E108" s="33"/>
    </row>
    <row r="109" spans="1:8" ht="38.25" x14ac:dyDescent="0.2">
      <c r="B109" s="101" t="s">
        <v>200</v>
      </c>
      <c r="C109" s="33"/>
      <c r="D109" s="33"/>
      <c r="E109" s="33"/>
    </row>
    <row r="110" spans="1:8" x14ac:dyDescent="0.2">
      <c r="B110" s="179" t="s">
        <v>246</v>
      </c>
      <c r="C110" s="169" t="s">
        <v>239</v>
      </c>
      <c r="D110" s="169" t="s">
        <v>242</v>
      </c>
      <c r="E110" s="98" t="s">
        <v>252</v>
      </c>
      <c r="F110" s="98" t="s">
        <v>268</v>
      </c>
    </row>
    <row r="111" spans="1:8" ht="14.25" x14ac:dyDescent="0.2">
      <c r="B111" s="154" t="s">
        <v>246</v>
      </c>
      <c r="C111"/>
      <c r="E111" s="170">
        <v>45473</v>
      </c>
      <c r="F111" s="170">
        <v>45291</v>
      </c>
    </row>
    <row r="112" spans="1:8" ht="14.25" x14ac:dyDescent="0.2">
      <c r="A112" s="18">
        <v>210</v>
      </c>
      <c r="B112" s="33" t="s">
        <v>149</v>
      </c>
      <c r="C112"/>
      <c r="D112"/>
      <c r="E112" s="171">
        <v>13638076</v>
      </c>
      <c r="F112" s="171">
        <v>12848471</v>
      </c>
    </row>
    <row r="113" spans="1:6" ht="14.25" x14ac:dyDescent="0.2">
      <c r="A113" s="18">
        <v>211</v>
      </c>
      <c r="B113" s="33" t="s">
        <v>150</v>
      </c>
      <c r="C113"/>
      <c r="D113"/>
      <c r="E113" s="171">
        <v>8271422</v>
      </c>
      <c r="F113" s="171">
        <v>8434457</v>
      </c>
    </row>
    <row r="114" spans="1:6" ht="14.25" x14ac:dyDescent="0.2">
      <c r="A114" s="18">
        <v>212</v>
      </c>
      <c r="B114" s="33" t="s">
        <v>156</v>
      </c>
      <c r="C114"/>
      <c r="D114"/>
      <c r="E114" s="171">
        <v>5366654</v>
      </c>
      <c r="F114" s="171">
        <v>4414014</v>
      </c>
    </row>
    <row r="115" spans="1:6" ht="15" thickBot="1" x14ac:dyDescent="0.25">
      <c r="A115" s="18">
        <v>213</v>
      </c>
      <c r="B115" s="79" t="s">
        <v>151</v>
      </c>
      <c r="C115"/>
      <c r="D115"/>
      <c r="E115" s="173">
        <v>1.65</v>
      </c>
      <c r="F115" s="173">
        <v>1.52</v>
      </c>
    </row>
    <row r="116" spans="1:6" ht="39" thickTop="1" x14ac:dyDescent="0.2">
      <c r="B116" s="99" t="s">
        <v>152</v>
      </c>
      <c r="C116" s="154" t="s">
        <v>246</v>
      </c>
      <c r="D116" s="154" t="s">
        <v>246</v>
      </c>
      <c r="E116" s="154" t="s">
        <v>246</v>
      </c>
    </row>
    <row r="117" spans="1:6" ht="15" thickBot="1" x14ac:dyDescent="0.25">
      <c r="A117" s="18">
        <v>214</v>
      </c>
      <c r="B117" s="33" t="s">
        <v>154</v>
      </c>
      <c r="C117"/>
      <c r="D117"/>
      <c r="E117" s="180">
        <v>13638076</v>
      </c>
      <c r="F117" s="181">
        <v>12848471</v>
      </c>
    </row>
    <row r="118" spans="1:6" ht="15.75" thickTop="1" thickBot="1" x14ac:dyDescent="0.25">
      <c r="A118" s="18">
        <v>215</v>
      </c>
      <c r="B118" s="33" t="s">
        <v>155</v>
      </c>
      <c r="C118"/>
      <c r="D118"/>
      <c r="E118" s="182">
        <v>8271422</v>
      </c>
      <c r="F118" s="182">
        <v>8434457</v>
      </c>
    </row>
    <row r="119" spans="1:6" ht="15.75" thickTop="1" thickBot="1" x14ac:dyDescent="0.25">
      <c r="A119" s="18">
        <v>216</v>
      </c>
      <c r="B119" s="33" t="s">
        <v>156</v>
      </c>
      <c r="C119"/>
      <c r="D119"/>
      <c r="E119" s="182">
        <v>5366654</v>
      </c>
      <c r="F119" s="182">
        <v>4414014</v>
      </c>
    </row>
    <row r="120" spans="1:6" ht="15" thickTop="1" x14ac:dyDescent="0.2">
      <c r="A120" s="18">
        <v>217</v>
      </c>
      <c r="B120" s="79" t="s">
        <v>151</v>
      </c>
      <c r="C120"/>
      <c r="D120"/>
      <c r="E120" s="183">
        <v>1.65</v>
      </c>
      <c r="F120" s="183">
        <v>1.52</v>
      </c>
    </row>
    <row r="121" spans="1:6" ht="25.5" x14ac:dyDescent="0.2">
      <c r="B121" s="100" t="s">
        <v>157</v>
      </c>
      <c r="C121"/>
      <c r="E121" s="163" t="s">
        <v>246</v>
      </c>
      <c r="F121" s="163" t="s">
        <v>246</v>
      </c>
    </row>
    <row r="122" spans="1:6" ht="26.25" thickBot="1" x14ac:dyDescent="0.25">
      <c r="A122" s="18">
        <v>218</v>
      </c>
      <c r="B122" s="38" t="s">
        <v>254</v>
      </c>
      <c r="C122"/>
      <c r="D122"/>
      <c r="E122" s="184">
        <v>1.18</v>
      </c>
      <c r="F122" s="184">
        <v>1.1499999999999999</v>
      </c>
    </row>
    <row r="123" spans="1:6" ht="15" thickTop="1" x14ac:dyDescent="0.2">
      <c r="A123" s="18">
        <v>219</v>
      </c>
      <c r="B123" s="79" t="s">
        <v>255</v>
      </c>
      <c r="C123"/>
      <c r="D123"/>
      <c r="E123" s="185">
        <v>3877798</v>
      </c>
      <c r="F123" s="185">
        <v>3148846</v>
      </c>
    </row>
    <row r="124" spans="1:6" ht="14.25" x14ac:dyDescent="0.2">
      <c r="B124" s="38"/>
      <c r="C124"/>
      <c r="D124" s="33"/>
      <c r="E124" s="38"/>
    </row>
    <row r="125" spans="1:6" ht="38.25" x14ac:dyDescent="0.2">
      <c r="B125" s="38" t="s">
        <v>217</v>
      </c>
      <c r="C125" s="33"/>
      <c r="D125" s="33"/>
      <c r="E125" s="33"/>
    </row>
    <row r="126" spans="1:6" ht="63.75" x14ac:dyDescent="0.2">
      <c r="B126" s="38" t="s">
        <v>153</v>
      </c>
      <c r="C126" s="33"/>
      <c r="D126" s="33"/>
      <c r="E126" s="33"/>
    </row>
    <row r="127" spans="1:6" ht="38.25" x14ac:dyDescent="0.2">
      <c r="B127" s="38" t="s">
        <v>158</v>
      </c>
      <c r="C127" s="33"/>
      <c r="D127" s="33"/>
      <c r="E127" s="33"/>
    </row>
    <row r="128" spans="1:6" x14ac:dyDescent="0.2">
      <c r="B128" s="33"/>
      <c r="C128" s="33"/>
      <c r="D128" s="33"/>
      <c r="E128" s="33"/>
    </row>
    <row r="129" spans="1:6" x14ac:dyDescent="0.2">
      <c r="B129" s="33"/>
      <c r="C129" s="33"/>
      <c r="D129" s="33"/>
      <c r="E129" s="33"/>
    </row>
    <row r="130" spans="1:6" ht="25.5" x14ac:dyDescent="0.2">
      <c r="B130" s="101" t="s">
        <v>256</v>
      </c>
      <c r="C130" s="33"/>
      <c r="D130" s="33"/>
      <c r="E130" s="33"/>
    </row>
    <row r="131" spans="1:6" x14ac:dyDescent="0.2">
      <c r="B131" s="88"/>
      <c r="D131" s="186" t="s">
        <v>240</v>
      </c>
      <c r="E131" s="186" t="s">
        <v>241</v>
      </c>
      <c r="F131" s="186" t="s">
        <v>269</v>
      </c>
    </row>
    <row r="132" spans="1:6" ht="14.25" x14ac:dyDescent="0.2">
      <c r="A132" s="18">
        <v>801</v>
      </c>
      <c r="B132" s="38" t="s">
        <v>257</v>
      </c>
      <c r="C132"/>
      <c r="E132" s="187"/>
      <c r="F132" s="187"/>
    </row>
    <row r="133" spans="1:6" ht="14.25" x14ac:dyDescent="0.2">
      <c r="A133" s="18">
        <v>802</v>
      </c>
      <c r="B133" s="38" t="s">
        <v>258</v>
      </c>
      <c r="C133"/>
      <c r="D133" s="187">
        <v>-5554.8310000000001</v>
      </c>
      <c r="E133" s="187">
        <v>9910</v>
      </c>
      <c r="F133" s="187">
        <v>16569.690999999999</v>
      </c>
    </row>
    <row r="134" spans="1:6" ht="14.25" x14ac:dyDescent="0.2">
      <c r="A134" s="18">
        <v>803</v>
      </c>
      <c r="B134" s="38" t="s">
        <v>259</v>
      </c>
      <c r="C134"/>
      <c r="D134" s="187">
        <v>62</v>
      </c>
      <c r="E134" s="187">
        <v>42</v>
      </c>
      <c r="F134" s="187">
        <v>103.254</v>
      </c>
    </row>
    <row r="135" spans="1:6" ht="14.25" x14ac:dyDescent="0.2">
      <c r="A135" s="18">
        <v>804</v>
      </c>
      <c r="B135" s="38" t="s">
        <v>260</v>
      </c>
      <c r="C135"/>
      <c r="D135" s="187">
        <v>-230.92400000000001</v>
      </c>
      <c r="E135" s="187">
        <v>306</v>
      </c>
      <c r="F135" s="187">
        <v>281.30599999999998</v>
      </c>
    </row>
    <row r="136" spans="1:6" ht="14.25" x14ac:dyDescent="0.2">
      <c r="A136" s="18">
        <v>805</v>
      </c>
      <c r="B136" s="38" t="s">
        <v>126</v>
      </c>
      <c r="C136"/>
      <c r="D136" s="187">
        <v>-133.322</v>
      </c>
      <c r="E136" s="187">
        <v>147</v>
      </c>
      <c r="F136" s="187">
        <v>170.53200000000001</v>
      </c>
    </row>
    <row r="137" spans="1:6" ht="14.25" x14ac:dyDescent="0.2">
      <c r="A137" s="18">
        <v>806</v>
      </c>
      <c r="B137" s="38" t="s">
        <v>261</v>
      </c>
      <c r="C137"/>
      <c r="D137" s="188">
        <v>-5857.0770000000002</v>
      </c>
      <c r="E137" s="188">
        <v>10404</v>
      </c>
      <c r="F137" s="188">
        <v>17124.782999999999</v>
      </c>
    </row>
    <row r="138" spans="1:6" x14ac:dyDescent="0.2">
      <c r="B138" s="38"/>
      <c r="D138" s="187"/>
      <c r="E138" s="187"/>
      <c r="F138" s="187"/>
    </row>
    <row r="139" spans="1:6" x14ac:dyDescent="0.2">
      <c r="B139" s="38" t="s">
        <v>262</v>
      </c>
      <c r="D139" s="189"/>
      <c r="E139" s="189"/>
      <c r="F139" s="189"/>
    </row>
    <row r="140" spans="1:6" ht="14.25" x14ac:dyDescent="0.2">
      <c r="A140" s="18">
        <v>809</v>
      </c>
      <c r="B140" s="38" t="s">
        <v>263</v>
      </c>
      <c r="C140"/>
      <c r="D140" s="187">
        <v>-6617.5</v>
      </c>
      <c r="E140" s="187">
        <v>8531</v>
      </c>
      <c r="F140" s="187">
        <v>13996.044</v>
      </c>
    </row>
    <row r="141" spans="1:6" ht="14.25" x14ac:dyDescent="0.2">
      <c r="A141" s="18">
        <v>810</v>
      </c>
      <c r="B141" s="38" t="s">
        <v>264</v>
      </c>
      <c r="C141"/>
      <c r="D141" s="187">
        <v>103</v>
      </c>
      <c r="E141" s="187">
        <v>349</v>
      </c>
      <c r="F141" s="187">
        <v>460.73899999999998</v>
      </c>
    </row>
    <row r="142" spans="1:6" ht="14.25" x14ac:dyDescent="0.2">
      <c r="A142" s="18">
        <v>811</v>
      </c>
      <c r="B142" s="38" t="s">
        <v>261</v>
      </c>
      <c r="C142"/>
      <c r="D142" s="188">
        <v>-6514.5</v>
      </c>
      <c r="E142" s="188">
        <v>8881</v>
      </c>
      <c r="F142" s="188">
        <v>14456.782999999999</v>
      </c>
    </row>
    <row r="143" spans="1:6" x14ac:dyDescent="0.2">
      <c r="B143" s="38"/>
      <c r="D143" s="187"/>
      <c r="E143" s="187"/>
      <c r="F143" s="187"/>
    </row>
    <row r="144" spans="1:6" ht="14.25" x14ac:dyDescent="0.2">
      <c r="A144" s="18">
        <v>813</v>
      </c>
      <c r="B144" s="38" t="s">
        <v>265</v>
      </c>
      <c r="C144"/>
      <c r="D144" s="188">
        <v>657.42299999999977</v>
      </c>
      <c r="E144" s="188">
        <v>1526</v>
      </c>
      <c r="F144" s="188">
        <v>2668</v>
      </c>
    </row>
    <row r="145" spans="1:7" x14ac:dyDescent="0.2">
      <c r="B145" s="38"/>
      <c r="D145" s="187"/>
      <c r="E145" s="187"/>
      <c r="F145" s="187"/>
    </row>
    <row r="146" spans="1:7" ht="25.5" x14ac:dyDescent="0.2">
      <c r="A146" s="18">
        <v>815</v>
      </c>
      <c r="B146" s="38" t="s">
        <v>266</v>
      </c>
      <c r="C146"/>
      <c r="D146" s="187">
        <v>2661</v>
      </c>
      <c r="E146" s="187">
        <v>2291</v>
      </c>
      <c r="F146" s="187">
        <v>2335</v>
      </c>
    </row>
    <row r="147" spans="1:7" x14ac:dyDescent="0.2">
      <c r="B147" s="38"/>
      <c r="D147" s="187"/>
      <c r="E147" s="187"/>
      <c r="F147" s="187"/>
    </row>
    <row r="148" spans="1:7" ht="26.25" thickBot="1" x14ac:dyDescent="0.25">
      <c r="A148" s="18">
        <v>817</v>
      </c>
      <c r="B148" s="38" t="s">
        <v>267</v>
      </c>
      <c r="C148"/>
      <c r="D148" s="190">
        <v>-2003.5770000000002</v>
      </c>
      <c r="E148" s="190">
        <v>-765</v>
      </c>
      <c r="F148" s="190">
        <v>333</v>
      </c>
    </row>
    <row r="149" spans="1:7" ht="13.5" thickTop="1" x14ac:dyDescent="0.2">
      <c r="B149" s="38"/>
    </row>
    <row r="150" spans="1:7" ht="38.25" x14ac:dyDescent="0.2">
      <c r="B150" s="101" t="s">
        <v>290</v>
      </c>
    </row>
    <row r="151" spans="1:7" x14ac:dyDescent="0.2">
      <c r="B151" s="88"/>
    </row>
    <row r="152" spans="1:7" ht="32.25" x14ac:dyDescent="0.2">
      <c r="B152" s="88"/>
      <c r="C152" s="201" t="s">
        <v>249</v>
      </c>
      <c r="D152" s="201" t="s">
        <v>288</v>
      </c>
      <c r="E152" s="201" t="s">
        <v>248</v>
      </c>
      <c r="F152" s="201" t="s">
        <v>6</v>
      </c>
      <c r="G152" s="201" t="s">
        <v>97</v>
      </c>
    </row>
    <row r="153" spans="1:7" x14ac:dyDescent="0.2">
      <c r="B153" s="38" t="s">
        <v>274</v>
      </c>
      <c r="C153" s="191">
        <v>141</v>
      </c>
      <c r="D153" s="191">
        <v>229</v>
      </c>
      <c r="E153" s="191">
        <v>91</v>
      </c>
      <c r="F153" s="191">
        <v>115</v>
      </c>
      <c r="G153" s="191">
        <v>576</v>
      </c>
    </row>
    <row r="154" spans="1:7" x14ac:dyDescent="0.2">
      <c r="B154" s="38" t="s">
        <v>275</v>
      </c>
      <c r="C154" s="199">
        <v>77</v>
      </c>
      <c r="D154" s="199">
        <v>35</v>
      </c>
      <c r="E154" s="199" t="s">
        <v>253</v>
      </c>
      <c r="F154" s="199" t="s">
        <v>253</v>
      </c>
      <c r="G154" s="199">
        <v>112</v>
      </c>
    </row>
    <row r="155" spans="1:7" x14ac:dyDescent="0.2">
      <c r="B155" s="38" t="s">
        <v>276</v>
      </c>
      <c r="C155" s="199">
        <v>22</v>
      </c>
      <c r="D155" s="199">
        <v>21</v>
      </c>
      <c r="E155" s="199">
        <v>35</v>
      </c>
      <c r="F155" s="199" t="s">
        <v>253</v>
      </c>
      <c r="G155" s="199">
        <v>78</v>
      </c>
    </row>
    <row r="156" spans="1:7" x14ac:dyDescent="0.2">
      <c r="B156" s="38" t="s">
        <v>277</v>
      </c>
      <c r="C156" s="199">
        <v>-3</v>
      </c>
      <c r="D156" s="199">
        <v>-4</v>
      </c>
      <c r="E156" s="199" t="s">
        <v>253</v>
      </c>
      <c r="F156" s="199" t="s">
        <v>253</v>
      </c>
      <c r="G156" s="199">
        <v>-7</v>
      </c>
    </row>
    <row r="157" spans="1:7" x14ac:dyDescent="0.2">
      <c r="B157" s="38" t="s">
        <v>278</v>
      </c>
      <c r="C157" s="199">
        <v>70</v>
      </c>
      <c r="D157" s="199">
        <v>74</v>
      </c>
      <c r="E157" s="199">
        <v>32</v>
      </c>
      <c r="F157" s="199">
        <v>48</v>
      </c>
      <c r="G157" s="199">
        <v>224</v>
      </c>
    </row>
    <row r="158" spans="1:7" x14ac:dyDescent="0.2">
      <c r="B158" s="38" t="s">
        <v>279</v>
      </c>
      <c r="C158" s="199">
        <v>80</v>
      </c>
      <c r="D158" s="199">
        <v>72</v>
      </c>
      <c r="E158" s="199">
        <v>18</v>
      </c>
      <c r="F158" s="199">
        <v>11</v>
      </c>
      <c r="G158" s="199">
        <v>181</v>
      </c>
    </row>
    <row r="159" spans="1:7" ht="13.5" thickBot="1" x14ac:dyDescent="0.25">
      <c r="B159" s="38" t="s">
        <v>280</v>
      </c>
      <c r="C159" s="200">
        <v>9</v>
      </c>
      <c r="D159" s="200">
        <v>-16</v>
      </c>
      <c r="E159" s="200">
        <v>-24</v>
      </c>
      <c r="F159" s="200">
        <v>1</v>
      </c>
      <c r="G159" s="200">
        <v>-30</v>
      </c>
    </row>
    <row r="160" spans="1:7" x14ac:dyDescent="0.2">
      <c r="B160" s="38" t="s">
        <v>281</v>
      </c>
      <c r="C160" s="191">
        <v>396</v>
      </c>
      <c r="D160" s="191">
        <v>411</v>
      </c>
      <c r="E160" s="191">
        <v>152</v>
      </c>
      <c r="F160" s="191">
        <v>175</v>
      </c>
      <c r="G160" s="196">
        <v>1134</v>
      </c>
    </row>
    <row r="161" spans="2:7" x14ac:dyDescent="0.2">
      <c r="B161" s="38" t="s">
        <v>282</v>
      </c>
      <c r="C161" s="199">
        <v>-27</v>
      </c>
      <c r="D161" s="199">
        <v>-6</v>
      </c>
      <c r="E161" s="199" t="s">
        <v>253</v>
      </c>
      <c r="F161" s="199">
        <v>-5</v>
      </c>
      <c r="G161" s="199">
        <v>-38</v>
      </c>
    </row>
    <row r="162" spans="2:7" x14ac:dyDescent="0.2">
      <c r="B162" s="38" t="s">
        <v>283</v>
      </c>
      <c r="C162" s="199">
        <v>9</v>
      </c>
      <c r="D162" s="199">
        <v>7</v>
      </c>
      <c r="E162" s="199" t="s">
        <v>253</v>
      </c>
      <c r="F162" s="199">
        <v>8</v>
      </c>
      <c r="G162" s="199">
        <v>25</v>
      </c>
    </row>
    <row r="163" spans="2:7" ht="13.5" thickBot="1" x14ac:dyDescent="0.25">
      <c r="B163" s="38" t="s">
        <v>284</v>
      </c>
      <c r="C163" s="200">
        <v>3</v>
      </c>
      <c r="D163" s="200">
        <v>15</v>
      </c>
      <c r="E163" s="200">
        <v>-5</v>
      </c>
      <c r="F163" s="200">
        <v>12</v>
      </c>
      <c r="G163" s="200">
        <v>24</v>
      </c>
    </row>
    <row r="164" spans="2:7" ht="13.5" thickBot="1" x14ac:dyDescent="0.25">
      <c r="B164" s="38" t="s">
        <v>285</v>
      </c>
      <c r="C164" s="193">
        <v>381</v>
      </c>
      <c r="D164" s="193">
        <v>427</v>
      </c>
      <c r="E164" s="193">
        <v>147</v>
      </c>
      <c r="F164" s="193">
        <v>190</v>
      </c>
      <c r="G164" s="197">
        <v>1145</v>
      </c>
    </row>
    <row r="165" spans="2:7" x14ac:dyDescent="0.2">
      <c r="B165" s="38"/>
      <c r="C165" s="194"/>
      <c r="D165" s="194"/>
      <c r="E165" s="194"/>
      <c r="F165" s="194"/>
      <c r="G165" s="194"/>
    </row>
    <row r="166" spans="2:7" ht="13.5" thickBot="1" x14ac:dyDescent="0.25">
      <c r="B166" s="38" t="s">
        <v>286</v>
      </c>
      <c r="C166" s="192">
        <v>77</v>
      </c>
      <c r="D166" s="192">
        <v>66</v>
      </c>
      <c r="E166" s="192" t="s">
        <v>253</v>
      </c>
      <c r="F166" s="192" t="s">
        <v>253</v>
      </c>
      <c r="G166" s="192">
        <v>143</v>
      </c>
    </row>
    <row r="167" spans="2:7" ht="13.5" thickBot="1" x14ac:dyDescent="0.25">
      <c r="B167" s="38" t="s">
        <v>287</v>
      </c>
      <c r="C167" s="195">
        <v>304</v>
      </c>
      <c r="D167" s="195">
        <v>361</v>
      </c>
      <c r="E167" s="195">
        <v>147</v>
      </c>
      <c r="F167" s="195">
        <v>190</v>
      </c>
      <c r="G167" s="198">
        <v>1002</v>
      </c>
    </row>
    <row r="168" spans="2:7" ht="13.5" thickTop="1" x14ac:dyDescent="0.2"/>
    <row r="10001" spans="52:52" ht="14.25" x14ac:dyDescent="0.2">
      <c r="AZ10001"/>
    </row>
  </sheetData>
  <sheetProtection selectLockedCells="1"/>
  <conditionalFormatting sqref="A1:A1048576">
    <cfRule type="duplicateValues" dxfId="107" priority="1"/>
    <cfRule type="duplicateValues" dxfId="106" priority="2"/>
  </conditionalFormatting>
  <pageMargins left="0.7" right="0.7" top="0.75" bottom="0.75" header="0.3" footer="0.3"/>
  <pageSetup paperSize="9" orientation="portrait" r:id="rId1"/>
  <ignoredErrors>
    <ignoredError sqref="D131:F132" numberStoredAsText="1"/>
  </ignoredErrors>
  <tableParts count="8">
    <tablePart r:id="rId2"/>
    <tablePart r:id="rId3"/>
    <tablePart r:id="rId4"/>
    <tablePart r:id="rId5"/>
    <tablePart r:id="rId6"/>
    <tablePart r:id="rId7"/>
    <tablePart r:id="rId8"/>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FAF45-5F04-4066-BF02-403EE4C422B9}">
  <sheetPr>
    <tabColor rgb="FF0070C0"/>
  </sheetPr>
  <dimension ref="A1:F53"/>
  <sheetViews>
    <sheetView showGridLines="0" topLeftCell="B2" zoomScaleNormal="100" workbookViewId="0">
      <selection activeCell="D23" sqref="D23"/>
    </sheetView>
  </sheetViews>
  <sheetFormatPr defaultRowHeight="12.75" x14ac:dyDescent="0.2"/>
  <cols>
    <col min="1" max="1" width="16.25" style="18" hidden="1" customWidth="1"/>
    <col min="2" max="2" width="39.5" style="18" bestFit="1" customWidth="1"/>
    <col min="3" max="4" width="11.875" style="18" bestFit="1" customWidth="1"/>
    <col min="5" max="5" width="10.625" style="18" bestFit="1" customWidth="1"/>
    <col min="6" max="6" width="13" style="18" bestFit="1" customWidth="1"/>
    <col min="7" max="16384" width="9" style="18"/>
  </cols>
  <sheetData>
    <row r="1" spans="1:6" hidden="1" x14ac:dyDescent="0.2">
      <c r="C1" s="18">
        <v>20</v>
      </c>
      <c r="D1" s="18">
        <v>10</v>
      </c>
    </row>
    <row r="2" spans="1:6" x14ac:dyDescent="0.2">
      <c r="B2" s="102" t="s">
        <v>23</v>
      </c>
      <c r="C2" s="103">
        <v>2023</v>
      </c>
      <c r="D2" s="103">
        <v>2024</v>
      </c>
      <c r="E2" s="103" t="s">
        <v>95</v>
      </c>
      <c r="F2" s="103" t="s">
        <v>96</v>
      </c>
    </row>
    <row r="3" spans="1:6" x14ac:dyDescent="0.2">
      <c r="B3" s="104" t="s">
        <v>50</v>
      </c>
      <c r="C3" s="105"/>
      <c r="D3" s="105"/>
      <c r="E3" s="105"/>
      <c r="F3" s="105"/>
    </row>
    <row r="4" spans="1:6" x14ac:dyDescent="0.2">
      <c r="A4" s="106">
        <v>1315</v>
      </c>
      <c r="B4" s="38" t="s">
        <v>26</v>
      </c>
      <c r="C4" s="39">
        <v>3597868</v>
      </c>
      <c r="D4" s="39">
        <v>3832394</v>
      </c>
      <c r="E4" s="23">
        <f t="shared" ref="E4:E18" si="0">D4-C4</f>
        <v>234526</v>
      </c>
      <c r="F4" s="24">
        <f t="shared" ref="F4:F18" si="1">IFERROR(D4/C4-1,"")</f>
        <v>6.5184714947852385E-2</v>
      </c>
    </row>
    <row r="5" spans="1:6" x14ac:dyDescent="0.2">
      <c r="A5" s="106">
        <v>13</v>
      </c>
      <c r="B5" s="38" t="s">
        <v>27</v>
      </c>
      <c r="C5" s="39">
        <v>109330</v>
      </c>
      <c r="D5" s="39">
        <v>101984</v>
      </c>
      <c r="E5" s="23">
        <f t="shared" si="0"/>
        <v>-7346</v>
      </c>
      <c r="F5" s="24">
        <f t="shared" si="1"/>
        <v>-6.7191072898563964E-2</v>
      </c>
    </row>
    <row r="6" spans="1:6" x14ac:dyDescent="0.2">
      <c r="A6" s="106">
        <v>1343</v>
      </c>
      <c r="B6" s="38" t="s">
        <v>28</v>
      </c>
      <c r="C6" s="39">
        <v>2686270</v>
      </c>
      <c r="D6" s="39">
        <v>2847963</v>
      </c>
      <c r="E6" s="23">
        <f t="shared" si="0"/>
        <v>161693</v>
      </c>
      <c r="F6" s="24">
        <f t="shared" si="1"/>
        <v>6.0192385724443298E-2</v>
      </c>
    </row>
    <row r="7" spans="1:6" x14ac:dyDescent="0.2">
      <c r="A7" s="106">
        <v>1309</v>
      </c>
      <c r="B7" s="38" t="s">
        <v>29</v>
      </c>
      <c r="C7" s="39">
        <v>1460392</v>
      </c>
      <c r="D7" s="39">
        <v>1775512</v>
      </c>
      <c r="E7" s="23">
        <f t="shared" si="0"/>
        <v>315120</v>
      </c>
      <c r="F7" s="24">
        <f t="shared" si="1"/>
        <v>0.21577768160877353</v>
      </c>
    </row>
    <row r="8" spans="1:6" x14ac:dyDescent="0.2">
      <c r="A8" s="106">
        <v>1308</v>
      </c>
      <c r="B8" s="38" t="s">
        <v>30</v>
      </c>
      <c r="C8" s="39">
        <v>1651832</v>
      </c>
      <c r="D8" s="39">
        <v>2002294</v>
      </c>
      <c r="E8" s="23">
        <f t="shared" si="0"/>
        <v>350462</v>
      </c>
      <c r="F8" s="24">
        <f t="shared" si="1"/>
        <v>0.21216564396379289</v>
      </c>
    </row>
    <row r="9" spans="1:6" ht="25.5" x14ac:dyDescent="0.2">
      <c r="A9" s="106">
        <v>1307.5</v>
      </c>
      <c r="B9" s="38" t="s">
        <v>31</v>
      </c>
      <c r="C9" s="39">
        <v>2283063</v>
      </c>
      <c r="D9" s="39">
        <v>2425542</v>
      </c>
      <c r="E9" s="23">
        <f t="shared" si="0"/>
        <v>142479</v>
      </c>
      <c r="F9" s="24">
        <f t="shared" si="1"/>
        <v>6.2406950662333927E-2</v>
      </c>
    </row>
    <row r="10" spans="1:6" x14ac:dyDescent="0.2">
      <c r="A10" s="106">
        <v>1305</v>
      </c>
      <c r="B10" s="38" t="s">
        <v>32</v>
      </c>
      <c r="C10" s="39">
        <v>1238524</v>
      </c>
      <c r="D10" s="39">
        <v>1323367</v>
      </c>
      <c r="E10" s="23">
        <f t="shared" si="0"/>
        <v>84843</v>
      </c>
      <c r="F10" s="24">
        <f t="shared" si="1"/>
        <v>6.8503315236523532E-2</v>
      </c>
    </row>
    <row r="11" spans="1:6" x14ac:dyDescent="0.2">
      <c r="A11" s="106">
        <v>1326</v>
      </c>
      <c r="B11" s="38" t="s">
        <v>33</v>
      </c>
      <c r="C11" s="39">
        <v>4028261</v>
      </c>
      <c r="D11" s="39">
        <v>3917402</v>
      </c>
      <c r="E11" s="23">
        <f t="shared" si="0"/>
        <v>-110859</v>
      </c>
      <c r="F11" s="24">
        <f t="shared" si="1"/>
        <v>-2.7520312114830747E-2</v>
      </c>
    </row>
    <row r="12" spans="1:6" x14ac:dyDescent="0.2">
      <c r="A12" s="106">
        <v>3001</v>
      </c>
      <c r="B12" s="38" t="s">
        <v>34</v>
      </c>
      <c r="C12" s="39">
        <v>717000</v>
      </c>
      <c r="D12" s="39">
        <v>1022000</v>
      </c>
      <c r="E12" s="23">
        <f t="shared" si="0"/>
        <v>305000</v>
      </c>
      <c r="F12" s="24">
        <f t="shared" si="1"/>
        <v>0.42538354253835431</v>
      </c>
    </row>
    <row r="13" spans="1:6" x14ac:dyDescent="0.2">
      <c r="A13" s="106">
        <v>1311.1</v>
      </c>
      <c r="B13" s="38" t="s">
        <v>35</v>
      </c>
      <c r="C13" s="39">
        <v>157662</v>
      </c>
      <c r="D13" s="39">
        <v>32686</v>
      </c>
      <c r="E13" s="23">
        <f t="shared" si="0"/>
        <v>-124976</v>
      </c>
      <c r="F13" s="24">
        <f t="shared" si="1"/>
        <v>-0.79268308152884015</v>
      </c>
    </row>
    <row r="14" spans="1:6" x14ac:dyDescent="0.2">
      <c r="A14" s="106">
        <v>1311</v>
      </c>
      <c r="B14" s="38" t="s">
        <v>36</v>
      </c>
      <c r="C14" s="39">
        <v>1047092</v>
      </c>
      <c r="D14" s="39">
        <v>1334092</v>
      </c>
      <c r="E14" s="23">
        <f t="shared" si="0"/>
        <v>287000</v>
      </c>
      <c r="F14" s="24">
        <f t="shared" si="1"/>
        <v>0.27409243886879087</v>
      </c>
    </row>
    <row r="15" spans="1:6" x14ac:dyDescent="0.2">
      <c r="A15" s="106">
        <v>1311.2</v>
      </c>
      <c r="B15" s="38" t="s">
        <v>37</v>
      </c>
      <c r="C15" s="39">
        <v>998295</v>
      </c>
      <c r="D15" s="39">
        <v>825140</v>
      </c>
      <c r="E15" s="23">
        <f t="shared" si="0"/>
        <v>-173155</v>
      </c>
      <c r="F15" s="24">
        <f t="shared" si="1"/>
        <v>-0.17345073350061857</v>
      </c>
    </row>
    <row r="16" spans="1:6" ht="25.5" x14ac:dyDescent="0.2">
      <c r="A16" s="106">
        <v>1307</v>
      </c>
      <c r="B16" s="38" t="s">
        <v>38</v>
      </c>
      <c r="C16" s="39">
        <v>82817937</v>
      </c>
      <c r="D16" s="39">
        <v>93777952</v>
      </c>
      <c r="E16" s="23">
        <f t="shared" si="0"/>
        <v>10960015</v>
      </c>
      <c r="F16" s="24">
        <f t="shared" si="1"/>
        <v>0.13233866233591396</v>
      </c>
    </row>
    <row r="17" spans="1:6" ht="25.5" x14ac:dyDescent="0.2">
      <c r="A17" s="106">
        <v>1306</v>
      </c>
      <c r="B17" s="38" t="s">
        <v>39</v>
      </c>
      <c r="C17" s="39">
        <v>173000</v>
      </c>
      <c r="D17" s="39">
        <v>110000</v>
      </c>
      <c r="E17" s="23">
        <f t="shared" si="0"/>
        <v>-63000</v>
      </c>
      <c r="F17" s="24">
        <f t="shared" si="1"/>
        <v>-0.36416184971098264</v>
      </c>
    </row>
    <row r="18" spans="1:6" ht="25.5" x14ac:dyDescent="0.2">
      <c r="A18" s="106">
        <v>1310</v>
      </c>
      <c r="B18" s="38" t="s">
        <v>40</v>
      </c>
      <c r="C18" s="39">
        <v>3700349</v>
      </c>
      <c r="D18" s="39">
        <v>4970234</v>
      </c>
      <c r="E18" s="23">
        <f t="shared" si="0"/>
        <v>1269885</v>
      </c>
      <c r="F18" s="24">
        <f t="shared" si="1"/>
        <v>0.34317979196016379</v>
      </c>
    </row>
    <row r="19" spans="1:6" s="107" customFormat="1" x14ac:dyDescent="0.2">
      <c r="B19" s="40"/>
      <c r="C19" s="41"/>
      <c r="D19" s="41"/>
      <c r="E19" s="41"/>
      <c r="F19" s="41"/>
    </row>
    <row r="20" spans="1:6" x14ac:dyDescent="0.2">
      <c r="B20" s="42" t="s">
        <v>24</v>
      </c>
      <c r="C20" s="43"/>
      <c r="D20" s="43"/>
      <c r="E20" s="44"/>
      <c r="F20" s="44"/>
    </row>
    <row r="21" spans="1:6" x14ac:dyDescent="0.2">
      <c r="A21" s="106">
        <v>13.04</v>
      </c>
      <c r="B21" s="38" t="s">
        <v>41</v>
      </c>
      <c r="C21" s="45">
        <v>5773437</v>
      </c>
      <c r="D21" s="45">
        <v>6414692</v>
      </c>
      <c r="E21" s="23">
        <f t="shared" ref="E21:E29" si="2">D21-C21</f>
        <v>641255</v>
      </c>
      <c r="F21" s="24">
        <f t="shared" ref="F21:F29" si="3">IFERROR(D21/C21-1,"")</f>
        <v>0.11106988783284555</v>
      </c>
    </row>
    <row r="22" spans="1:6" x14ac:dyDescent="0.2">
      <c r="A22" s="106" t="s">
        <v>168</v>
      </c>
      <c r="B22" s="38" t="s">
        <v>42</v>
      </c>
      <c r="C22" s="45">
        <v>16593921</v>
      </c>
      <c r="D22" s="45">
        <v>15905040</v>
      </c>
      <c r="E22" s="23">
        <f t="shared" si="2"/>
        <v>-688881</v>
      </c>
      <c r="F22" s="24">
        <f t="shared" si="3"/>
        <v>-4.151405806981967E-2</v>
      </c>
    </row>
    <row r="23" spans="1:6" x14ac:dyDescent="0.2">
      <c r="A23" s="106">
        <v>13.05</v>
      </c>
      <c r="B23" s="38" t="s">
        <v>43</v>
      </c>
      <c r="C23" s="45">
        <v>2287592</v>
      </c>
      <c r="D23" s="45">
        <v>3006488</v>
      </c>
      <c r="E23" s="23">
        <f t="shared" si="2"/>
        <v>718896</v>
      </c>
      <c r="F23" s="24">
        <f t="shared" si="3"/>
        <v>0.31425883636592533</v>
      </c>
    </row>
    <row r="24" spans="1:6" x14ac:dyDescent="0.2">
      <c r="A24" s="106">
        <v>13.06</v>
      </c>
      <c r="B24" s="46" t="s">
        <v>44</v>
      </c>
      <c r="C24" s="47">
        <v>6116334</v>
      </c>
      <c r="D24" s="47">
        <v>6479275</v>
      </c>
      <c r="E24" s="23">
        <f t="shared" si="2"/>
        <v>362941</v>
      </c>
      <c r="F24" s="24">
        <f t="shared" si="3"/>
        <v>5.9339630569553492E-2</v>
      </c>
    </row>
    <row r="25" spans="1:6" x14ac:dyDescent="0.2">
      <c r="A25" s="106">
        <v>13.07</v>
      </c>
      <c r="B25" s="48" t="s">
        <v>45</v>
      </c>
      <c r="C25" s="49">
        <v>30771284</v>
      </c>
      <c r="D25" s="49">
        <v>31805495</v>
      </c>
      <c r="E25" s="23">
        <f t="shared" si="2"/>
        <v>1034211</v>
      </c>
      <c r="F25" s="24">
        <f t="shared" si="3"/>
        <v>3.3609614730409021E-2</v>
      </c>
    </row>
    <row r="26" spans="1:6" ht="25.5" x14ac:dyDescent="0.2">
      <c r="A26" s="106">
        <v>1316</v>
      </c>
      <c r="B26" s="46" t="s">
        <v>46</v>
      </c>
      <c r="C26" s="45">
        <v>19303547</v>
      </c>
      <c r="D26" s="45">
        <v>17724306</v>
      </c>
      <c r="E26" s="23">
        <f t="shared" si="2"/>
        <v>-1579241</v>
      </c>
      <c r="F26" s="24">
        <f t="shared" si="3"/>
        <v>-8.1810923142777825E-2</v>
      </c>
    </row>
    <row r="27" spans="1:6" x14ac:dyDescent="0.2">
      <c r="A27" s="106">
        <v>1314</v>
      </c>
      <c r="B27" s="46" t="s">
        <v>47</v>
      </c>
      <c r="C27" s="47">
        <v>3053023</v>
      </c>
      <c r="D27" s="47">
        <v>2742027</v>
      </c>
      <c r="E27" s="23">
        <f t="shared" si="2"/>
        <v>-310996</v>
      </c>
      <c r="F27" s="24">
        <f t="shared" si="3"/>
        <v>-0.10186493845608102</v>
      </c>
    </row>
    <row r="28" spans="1:6" ht="13.5" thickBot="1" x14ac:dyDescent="0.25">
      <c r="A28" s="106">
        <v>1399</v>
      </c>
      <c r="B28" s="48" t="s">
        <v>25</v>
      </c>
      <c r="C28" s="50">
        <v>159794729</v>
      </c>
      <c r="D28" s="50">
        <v>172570390</v>
      </c>
      <c r="E28" s="23">
        <f t="shared" si="2"/>
        <v>12775661</v>
      </c>
      <c r="F28" s="24">
        <f t="shared" si="3"/>
        <v>7.9950453184222336E-2</v>
      </c>
    </row>
    <row r="29" spans="1:6" ht="27" thickTop="1" thickBot="1" x14ac:dyDescent="0.25">
      <c r="A29" s="106">
        <v>2000</v>
      </c>
      <c r="B29" s="48" t="s">
        <v>48</v>
      </c>
      <c r="C29" s="51">
        <v>104769512</v>
      </c>
      <c r="D29" s="51">
        <v>114264373</v>
      </c>
      <c r="E29" s="23">
        <f t="shared" si="2"/>
        <v>9494861</v>
      </c>
      <c r="F29" s="24">
        <f t="shared" si="3"/>
        <v>9.0626183311801611E-2</v>
      </c>
    </row>
    <row r="30" spans="1:6" ht="13.5" thickTop="1" x14ac:dyDescent="0.2">
      <c r="B30" s="33"/>
      <c r="C30" s="33"/>
      <c r="D30" s="33"/>
      <c r="E30" s="33"/>
      <c r="F30" s="33"/>
    </row>
    <row r="31" spans="1:6" x14ac:dyDescent="0.2">
      <c r="B31" s="105" t="s">
        <v>23</v>
      </c>
      <c r="C31" s="108">
        <v>2023</v>
      </c>
      <c r="D31" s="108">
        <v>2024</v>
      </c>
      <c r="E31" s="109" t="s">
        <v>95</v>
      </c>
      <c r="F31" s="109" t="s">
        <v>96</v>
      </c>
    </row>
    <row r="32" spans="1:6" x14ac:dyDescent="0.2">
      <c r="B32" s="104" t="s">
        <v>49</v>
      </c>
      <c r="C32" s="110"/>
      <c r="D32" s="110"/>
      <c r="E32" s="110"/>
      <c r="F32" s="110"/>
    </row>
    <row r="33" spans="1:6" x14ac:dyDescent="0.2">
      <c r="A33" s="106">
        <v>160</v>
      </c>
      <c r="B33" s="38" t="s">
        <v>51</v>
      </c>
      <c r="C33" s="142">
        <v>313340</v>
      </c>
      <c r="D33" s="142">
        <v>315764</v>
      </c>
      <c r="E33" s="23">
        <f t="shared" ref="E33:E40" si="4">D33-C33</f>
        <v>2424</v>
      </c>
      <c r="F33" s="24">
        <f t="shared" ref="F33:F40" si="5">IFERROR(D33/C33-1,"")</f>
        <v>7.7360056169017977E-3</v>
      </c>
    </row>
    <row r="34" spans="1:6" x14ac:dyDescent="0.2">
      <c r="A34" s="106">
        <v>161</v>
      </c>
      <c r="B34" s="38" t="s">
        <v>52</v>
      </c>
      <c r="C34" s="142">
        <v>860345</v>
      </c>
      <c r="D34" s="142">
        <v>899856</v>
      </c>
      <c r="E34" s="23">
        <f t="shared" si="4"/>
        <v>39511</v>
      </c>
      <c r="F34" s="24">
        <f t="shared" si="5"/>
        <v>4.5924600015110117E-2</v>
      </c>
    </row>
    <row r="35" spans="1:6" x14ac:dyDescent="0.2">
      <c r="A35" s="106">
        <v>170</v>
      </c>
      <c r="B35" s="38" t="s">
        <v>53</v>
      </c>
      <c r="C35" s="142">
        <v>-193866</v>
      </c>
      <c r="D35" s="142">
        <v>-376885</v>
      </c>
      <c r="E35" s="23">
        <f t="shared" si="4"/>
        <v>-183019</v>
      </c>
      <c r="F35" s="24">
        <f t="shared" si="5"/>
        <v>0.94404898228673417</v>
      </c>
    </row>
    <row r="36" spans="1:6" x14ac:dyDescent="0.2">
      <c r="A36" s="106">
        <v>162</v>
      </c>
      <c r="B36" s="38" t="s">
        <v>54</v>
      </c>
      <c r="C36" s="142">
        <v>1101414</v>
      </c>
      <c r="D36" s="142">
        <v>1284710</v>
      </c>
      <c r="E36" s="23">
        <f t="shared" si="4"/>
        <v>183296</v>
      </c>
      <c r="F36" s="24">
        <f t="shared" si="5"/>
        <v>0.16641880346536353</v>
      </c>
    </row>
    <row r="37" spans="1:6" x14ac:dyDescent="0.2">
      <c r="A37" s="106">
        <v>163</v>
      </c>
      <c r="B37" s="46" t="s">
        <v>55</v>
      </c>
      <c r="C37" s="82">
        <v>8499062</v>
      </c>
      <c r="D37" s="82">
        <v>9785999</v>
      </c>
      <c r="E37" s="23">
        <f t="shared" si="4"/>
        <v>1286937</v>
      </c>
      <c r="F37" s="24">
        <f t="shared" si="5"/>
        <v>0.15142106270080147</v>
      </c>
    </row>
    <row r="38" spans="1:6" ht="25.5" x14ac:dyDescent="0.2">
      <c r="A38" s="106">
        <v>164</v>
      </c>
      <c r="B38" s="48" t="s">
        <v>56</v>
      </c>
      <c r="C38" s="49">
        <v>10580295</v>
      </c>
      <c r="D38" s="49">
        <v>11909444</v>
      </c>
      <c r="E38" s="23">
        <f t="shared" si="4"/>
        <v>1329149</v>
      </c>
      <c r="F38" s="24">
        <f t="shared" si="5"/>
        <v>0.1256249471304911</v>
      </c>
    </row>
    <row r="39" spans="1:6" x14ac:dyDescent="0.2">
      <c r="A39" s="106">
        <v>1321</v>
      </c>
      <c r="B39" s="46" t="s">
        <v>57</v>
      </c>
      <c r="C39" s="53">
        <v>314737</v>
      </c>
      <c r="D39" s="53">
        <v>342967</v>
      </c>
      <c r="E39" s="23">
        <f t="shared" si="4"/>
        <v>28230</v>
      </c>
      <c r="F39" s="24">
        <f t="shared" si="5"/>
        <v>8.9693934936152964E-2</v>
      </c>
    </row>
    <row r="40" spans="1:6" ht="13.5" thickBot="1" x14ac:dyDescent="0.25">
      <c r="A40" s="106">
        <v>1324</v>
      </c>
      <c r="B40" s="48" t="s">
        <v>58</v>
      </c>
      <c r="C40" s="54">
        <v>10895032</v>
      </c>
      <c r="D40" s="54">
        <v>12252411</v>
      </c>
      <c r="E40" s="23">
        <f t="shared" si="4"/>
        <v>1357379</v>
      </c>
      <c r="F40" s="24">
        <f t="shared" si="5"/>
        <v>0.12458696771152211</v>
      </c>
    </row>
    <row r="41" spans="1:6" ht="13.5" thickTop="1" x14ac:dyDescent="0.2">
      <c r="B41" s="38"/>
      <c r="C41" s="33"/>
      <c r="D41" s="33"/>
      <c r="E41" s="33"/>
      <c r="F41" s="33"/>
    </row>
    <row r="42" spans="1:6" x14ac:dyDescent="0.2">
      <c r="B42" s="111" t="s">
        <v>59</v>
      </c>
      <c r="C42" s="110"/>
      <c r="D42" s="110"/>
      <c r="E42" s="110"/>
      <c r="F42" s="110"/>
    </row>
    <row r="43" spans="1:6" ht="25.5" x14ac:dyDescent="0.2">
      <c r="A43" s="106">
        <v>1333</v>
      </c>
      <c r="B43" s="38" t="s">
        <v>60</v>
      </c>
      <c r="C43" s="23">
        <v>25597196</v>
      </c>
      <c r="D43" s="23">
        <v>26208621</v>
      </c>
      <c r="E43" s="23">
        <f t="shared" ref="E43:E52" si="6">D43-C43</f>
        <v>611425</v>
      </c>
      <c r="F43" s="24">
        <f t="shared" ref="F43:F52" si="7">IFERROR(D43/C43-1,"")</f>
        <v>2.388640537033826E-2</v>
      </c>
    </row>
    <row r="44" spans="1:6" ht="25.5" x14ac:dyDescent="0.2">
      <c r="A44" s="106">
        <v>1334</v>
      </c>
      <c r="B44" s="38" t="s">
        <v>61</v>
      </c>
      <c r="C44" s="23">
        <v>102973291</v>
      </c>
      <c r="D44" s="23">
        <v>111483901</v>
      </c>
      <c r="E44" s="23">
        <f t="shared" si="6"/>
        <v>8510610</v>
      </c>
      <c r="F44" s="24">
        <f t="shared" si="7"/>
        <v>8.2648713247399197E-2</v>
      </c>
    </row>
    <row r="45" spans="1:6" x14ac:dyDescent="0.2">
      <c r="A45" s="106">
        <v>1322</v>
      </c>
      <c r="B45" s="38" t="s">
        <v>62</v>
      </c>
      <c r="C45" s="23">
        <v>764322</v>
      </c>
      <c r="D45" s="23">
        <v>975977</v>
      </c>
      <c r="E45" s="23">
        <f t="shared" si="6"/>
        <v>211655</v>
      </c>
      <c r="F45" s="24">
        <f t="shared" si="7"/>
        <v>0.27691862853614047</v>
      </c>
    </row>
    <row r="46" spans="1:6" x14ac:dyDescent="0.2">
      <c r="A46" s="106">
        <v>1402</v>
      </c>
      <c r="B46" s="38" t="s">
        <v>63</v>
      </c>
      <c r="C46" s="23">
        <v>74406</v>
      </c>
      <c r="D46" s="23">
        <v>84733</v>
      </c>
      <c r="E46" s="23">
        <f t="shared" si="6"/>
        <v>10327</v>
      </c>
      <c r="F46" s="24">
        <f t="shared" si="7"/>
        <v>0.13879257049162708</v>
      </c>
    </row>
    <row r="47" spans="1:6" x14ac:dyDescent="0.2">
      <c r="A47" s="112">
        <v>56800</v>
      </c>
      <c r="B47" s="38" t="s">
        <v>64</v>
      </c>
      <c r="C47" s="23">
        <v>74408</v>
      </c>
      <c r="D47" s="23">
        <v>112141</v>
      </c>
      <c r="E47" s="23">
        <f t="shared" si="6"/>
        <v>37733</v>
      </c>
      <c r="F47" s="24">
        <f t="shared" si="7"/>
        <v>0.50710945059670998</v>
      </c>
    </row>
    <row r="48" spans="1:6" x14ac:dyDescent="0.2">
      <c r="A48" s="106">
        <v>1336</v>
      </c>
      <c r="B48" s="38" t="s">
        <v>65</v>
      </c>
      <c r="C48" s="23">
        <v>3669165</v>
      </c>
      <c r="D48" s="23">
        <v>4129300</v>
      </c>
      <c r="E48" s="23">
        <f t="shared" si="6"/>
        <v>460135</v>
      </c>
      <c r="F48" s="24">
        <f t="shared" si="7"/>
        <v>0.12540591660500411</v>
      </c>
    </row>
    <row r="49" spans="1:6" x14ac:dyDescent="0.2">
      <c r="A49" s="106">
        <v>3002</v>
      </c>
      <c r="B49" s="38" t="s">
        <v>66</v>
      </c>
      <c r="C49" s="23">
        <v>171000</v>
      </c>
      <c r="D49" s="23">
        <v>134000</v>
      </c>
      <c r="E49" s="23">
        <f t="shared" si="6"/>
        <v>-37000</v>
      </c>
      <c r="F49" s="24">
        <f t="shared" si="7"/>
        <v>-0.216374269005848</v>
      </c>
    </row>
    <row r="50" spans="1:6" x14ac:dyDescent="0.2">
      <c r="A50" s="106">
        <v>1401.1</v>
      </c>
      <c r="B50" s="38" t="s">
        <v>67</v>
      </c>
      <c r="C50" s="82">
        <v>15575909</v>
      </c>
      <c r="D50" s="82">
        <v>17189306</v>
      </c>
      <c r="E50" s="23">
        <f t="shared" si="6"/>
        <v>1613397</v>
      </c>
      <c r="F50" s="24">
        <f t="shared" si="7"/>
        <v>0.10358284707492826</v>
      </c>
    </row>
    <row r="51" spans="1:6" x14ac:dyDescent="0.2">
      <c r="A51" s="106">
        <v>3004</v>
      </c>
      <c r="B51" s="48" t="s">
        <v>68</v>
      </c>
      <c r="C51" s="49">
        <v>148899697</v>
      </c>
      <c r="D51" s="49">
        <v>160317979</v>
      </c>
      <c r="E51" s="23">
        <f t="shared" si="6"/>
        <v>11418282</v>
      </c>
      <c r="F51" s="24">
        <f t="shared" si="7"/>
        <v>7.6684387074340332E-2</v>
      </c>
    </row>
    <row r="52" spans="1:6" ht="13.5" thickBot="1" x14ac:dyDescent="0.25">
      <c r="A52" s="106">
        <v>3005</v>
      </c>
      <c r="B52" s="48" t="s">
        <v>69</v>
      </c>
      <c r="C52" s="55">
        <v>159794729</v>
      </c>
      <c r="D52" s="55">
        <v>172570390</v>
      </c>
      <c r="E52" s="23">
        <f t="shared" si="6"/>
        <v>12775661</v>
      </c>
      <c r="F52" s="24">
        <f t="shared" si="7"/>
        <v>7.9950453184222336E-2</v>
      </c>
    </row>
    <row r="53" spans="1:6" ht="13.5" thickTop="1" x14ac:dyDescent="0.2"/>
  </sheetData>
  <sheetProtection selectLockedCells="1"/>
  <conditionalFormatting sqref="E4:E18">
    <cfRule type="cellIs" dxfId="71" priority="15" operator="lessThan">
      <formula>0</formula>
    </cfRule>
    <cfRule type="cellIs" dxfId="70" priority="16" operator="greaterThan">
      <formula>0</formula>
    </cfRule>
  </conditionalFormatting>
  <conditionalFormatting sqref="F4:F18">
    <cfRule type="cellIs" dxfId="69" priority="13" operator="lessThan">
      <formula>0</formula>
    </cfRule>
    <cfRule type="cellIs" dxfId="68" priority="14" operator="greaterThan">
      <formula>0</formula>
    </cfRule>
  </conditionalFormatting>
  <conditionalFormatting sqref="E21:E29">
    <cfRule type="cellIs" dxfId="67" priority="11" operator="lessThan">
      <formula>0</formula>
    </cfRule>
    <cfRule type="cellIs" dxfId="66" priority="12" operator="greaterThan">
      <formula>0</formula>
    </cfRule>
  </conditionalFormatting>
  <conditionalFormatting sqref="F21:F29">
    <cfRule type="cellIs" dxfId="65" priority="9" operator="lessThan">
      <formula>0</formula>
    </cfRule>
    <cfRule type="cellIs" dxfId="64" priority="10" operator="greaterThan">
      <formula>0</formula>
    </cfRule>
  </conditionalFormatting>
  <conditionalFormatting sqref="E33:E40">
    <cfRule type="cellIs" dxfId="63" priority="7" operator="lessThan">
      <formula>0</formula>
    </cfRule>
    <cfRule type="cellIs" dxfId="62" priority="8" operator="greaterThan">
      <formula>0</formula>
    </cfRule>
  </conditionalFormatting>
  <conditionalFormatting sqref="F33:F40">
    <cfRule type="cellIs" dxfId="61" priority="5" operator="lessThan">
      <formula>0</formula>
    </cfRule>
    <cfRule type="cellIs" dxfId="60" priority="6" operator="greaterThan">
      <formula>0</formula>
    </cfRule>
  </conditionalFormatting>
  <conditionalFormatting sqref="E43:E52">
    <cfRule type="cellIs" dxfId="59" priority="3" operator="lessThan">
      <formula>0</formula>
    </cfRule>
    <cfRule type="cellIs" dxfId="58" priority="4" operator="greaterThan">
      <formula>0</formula>
    </cfRule>
  </conditionalFormatting>
  <conditionalFormatting sqref="F43:F52">
    <cfRule type="cellIs" dxfId="57" priority="1" operator="lessThan">
      <formula>0</formula>
    </cfRule>
    <cfRule type="cellIs" dxfId="56" priority="2" operator="greaterThan">
      <formula>0</formula>
    </cfRule>
  </conditionalFormatting>
  <pageMargins left="0.7" right="0.7" top="0.75" bottom="0.75" header="0.3" footer="0.3"/>
  <pageSetup paperSize="9" orientation="portrait" r:id="rId1"/>
  <ignoredErrors>
    <ignoredError sqref="E4:F5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0EE9A-C6F0-4956-825E-19B06A372E28}">
  <sheetPr>
    <tabColor rgb="FF0070C0"/>
  </sheetPr>
  <dimension ref="A1:H58"/>
  <sheetViews>
    <sheetView showGridLines="0" topLeftCell="B2" zoomScaleNormal="100" workbookViewId="0"/>
  </sheetViews>
  <sheetFormatPr defaultRowHeight="12.75" x14ac:dyDescent="0.2"/>
  <cols>
    <col min="1" max="1" width="4.375" style="18" hidden="1" customWidth="1"/>
    <col min="2" max="2" width="40.625" style="113" customWidth="1"/>
    <col min="3" max="3" width="15.625" style="18" customWidth="1"/>
    <col min="4" max="5" width="15.625" style="113" customWidth="1"/>
    <col min="6" max="7" width="15.625" style="18" customWidth="1"/>
    <col min="8" max="8" width="9.875" style="18" bestFit="1" customWidth="1"/>
    <col min="9" max="16384" width="9" style="18"/>
  </cols>
  <sheetData>
    <row r="1" spans="1:7" hidden="1" x14ac:dyDescent="0.2">
      <c r="C1" s="114">
        <v>10</v>
      </c>
      <c r="D1" s="114">
        <v>20</v>
      </c>
      <c r="E1" s="114">
        <v>10</v>
      </c>
    </row>
    <row r="2" spans="1:7" x14ac:dyDescent="0.2">
      <c r="B2" s="115" t="s">
        <v>23</v>
      </c>
      <c r="C2" s="133">
        <v>2022</v>
      </c>
      <c r="D2" s="133">
        <v>2023</v>
      </c>
      <c r="E2" s="133">
        <v>2024</v>
      </c>
      <c r="F2" s="133" t="s">
        <v>95</v>
      </c>
      <c r="G2" s="133" t="s">
        <v>96</v>
      </c>
    </row>
    <row r="3" spans="1:7" x14ac:dyDescent="0.2">
      <c r="A3" s="117">
        <v>100</v>
      </c>
      <c r="B3" s="56" t="s">
        <v>72</v>
      </c>
      <c r="C3" s="22">
        <v>12137231</v>
      </c>
      <c r="D3" s="21">
        <v>11988386</v>
      </c>
      <c r="E3" s="20">
        <v>10868714</v>
      </c>
      <c r="F3" s="23">
        <f t="shared" ref="F3:F24" si="0">E3-D3</f>
        <v>-1119672</v>
      </c>
      <c r="G3" s="24">
        <f t="shared" ref="G3:G24" si="1">IFERROR(E3/D3-1,"")</f>
        <v>-9.3396392141527618E-2</v>
      </c>
    </row>
    <row r="4" spans="1:7" x14ac:dyDescent="0.2">
      <c r="A4" s="117">
        <v>200</v>
      </c>
      <c r="B4" s="56" t="s">
        <v>73</v>
      </c>
      <c r="C4" s="26">
        <v>1570094</v>
      </c>
      <c r="D4" s="26">
        <v>1632527</v>
      </c>
      <c r="E4" s="25">
        <v>1661159</v>
      </c>
      <c r="F4" s="23">
        <f t="shared" si="0"/>
        <v>28632</v>
      </c>
      <c r="G4" s="24">
        <f t="shared" si="1"/>
        <v>1.7538454187894015E-2</v>
      </c>
    </row>
    <row r="5" spans="1:7" x14ac:dyDescent="0.2">
      <c r="A5" s="117">
        <v>300</v>
      </c>
      <c r="B5" s="27" t="s">
        <v>7</v>
      </c>
      <c r="C5" s="29">
        <v>10567137</v>
      </c>
      <c r="D5" s="29">
        <v>10355859</v>
      </c>
      <c r="E5" s="28">
        <v>9207555</v>
      </c>
      <c r="F5" s="23">
        <f t="shared" si="0"/>
        <v>-1148304</v>
      </c>
      <c r="G5" s="24">
        <f t="shared" si="1"/>
        <v>-0.11088447612119867</v>
      </c>
    </row>
    <row r="6" spans="1:7" x14ac:dyDescent="0.2">
      <c r="A6" s="117">
        <v>400</v>
      </c>
      <c r="B6" s="19" t="s">
        <v>8</v>
      </c>
      <c r="C6" s="22">
        <v>-5554831</v>
      </c>
      <c r="D6" s="22">
        <v>9910316</v>
      </c>
      <c r="E6" s="20">
        <v>16569691</v>
      </c>
      <c r="F6" s="23">
        <f t="shared" si="0"/>
        <v>6659375</v>
      </c>
      <c r="G6" s="24">
        <f t="shared" si="1"/>
        <v>0.67196394141216076</v>
      </c>
    </row>
    <row r="7" spans="1:7" x14ac:dyDescent="0.2">
      <c r="A7" s="117">
        <v>500</v>
      </c>
      <c r="B7" s="19" t="s">
        <v>9</v>
      </c>
      <c r="C7" s="22">
        <v>1547728</v>
      </c>
      <c r="D7" s="22">
        <v>1721616</v>
      </c>
      <c r="E7" s="20">
        <v>2126348</v>
      </c>
      <c r="F7" s="23">
        <f t="shared" si="0"/>
        <v>404732</v>
      </c>
      <c r="G7" s="24">
        <f t="shared" si="1"/>
        <v>0.23508842854620315</v>
      </c>
    </row>
    <row r="8" spans="1:7" x14ac:dyDescent="0.2">
      <c r="A8" s="117">
        <v>600</v>
      </c>
      <c r="B8" s="19" t="s">
        <v>10</v>
      </c>
      <c r="C8" s="22">
        <v>835912</v>
      </c>
      <c r="D8" s="22">
        <v>887730</v>
      </c>
      <c r="E8" s="20">
        <v>1007958</v>
      </c>
      <c r="F8" s="23">
        <f t="shared" si="0"/>
        <v>120228</v>
      </c>
      <c r="G8" s="24">
        <f t="shared" si="1"/>
        <v>0.13543307086614176</v>
      </c>
    </row>
    <row r="9" spans="1:7" x14ac:dyDescent="0.2">
      <c r="A9" s="117">
        <v>700</v>
      </c>
      <c r="B9" s="19" t="s">
        <v>11</v>
      </c>
      <c r="C9" s="22">
        <v>223000</v>
      </c>
      <c r="D9" s="22">
        <v>329000</v>
      </c>
      <c r="E9" s="20">
        <v>393000</v>
      </c>
      <c r="F9" s="23">
        <f t="shared" si="0"/>
        <v>64000</v>
      </c>
      <c r="G9" s="24">
        <f t="shared" si="1"/>
        <v>0.19452887537993924</v>
      </c>
    </row>
    <row r="10" spans="1:7" x14ac:dyDescent="0.2">
      <c r="A10" s="117">
        <v>750</v>
      </c>
      <c r="B10" s="19" t="s">
        <v>12</v>
      </c>
      <c r="C10" s="22">
        <v>142754</v>
      </c>
      <c r="D10" s="22">
        <v>178784</v>
      </c>
      <c r="E10" s="20">
        <v>188608</v>
      </c>
      <c r="F10" s="23">
        <f t="shared" si="0"/>
        <v>9824</v>
      </c>
      <c r="G10" s="24">
        <f t="shared" si="1"/>
        <v>5.4948988723823255E-2</v>
      </c>
    </row>
    <row r="11" spans="1:7" x14ac:dyDescent="0.2">
      <c r="A11" s="117">
        <v>800</v>
      </c>
      <c r="B11" s="19" t="s">
        <v>13</v>
      </c>
      <c r="C11" s="26">
        <v>144780</v>
      </c>
      <c r="D11" s="26">
        <v>156137</v>
      </c>
      <c r="E11" s="25">
        <v>27736</v>
      </c>
      <c r="F11" s="23">
        <f t="shared" si="0"/>
        <v>-128401</v>
      </c>
      <c r="G11" s="24">
        <f t="shared" si="1"/>
        <v>-0.82236113157035162</v>
      </c>
    </row>
    <row r="12" spans="1:7" x14ac:dyDescent="0.2">
      <c r="A12" s="117">
        <v>1000</v>
      </c>
      <c r="B12" s="27" t="s">
        <v>14</v>
      </c>
      <c r="C12" s="17">
        <v>7906480</v>
      </c>
      <c r="D12" s="17">
        <v>23539442</v>
      </c>
      <c r="E12" s="16">
        <v>29520896</v>
      </c>
      <c r="F12" s="23">
        <f t="shared" si="0"/>
        <v>5981454</v>
      </c>
      <c r="G12" s="24">
        <f t="shared" si="1"/>
        <v>0.25410347450037252</v>
      </c>
    </row>
    <row r="13" spans="1:7" ht="25.5" x14ac:dyDescent="0.2">
      <c r="A13" s="117">
        <v>1100</v>
      </c>
      <c r="B13" s="19" t="s">
        <v>174</v>
      </c>
      <c r="C13" s="22">
        <v>2988830</v>
      </c>
      <c r="D13" s="22">
        <v>19296717</v>
      </c>
      <c r="E13" s="22">
        <v>22430215</v>
      </c>
      <c r="F13" s="23">
        <f t="shared" si="0"/>
        <v>3133498</v>
      </c>
      <c r="G13" s="24">
        <f t="shared" si="1"/>
        <v>0.16238503160926276</v>
      </c>
    </row>
    <row r="14" spans="1:7" ht="25.5" x14ac:dyDescent="0.2">
      <c r="A14" s="117">
        <v>1200</v>
      </c>
      <c r="B14" s="19" t="s">
        <v>81</v>
      </c>
      <c r="C14" s="26">
        <v>1023801</v>
      </c>
      <c r="D14" s="26">
        <v>1673990</v>
      </c>
      <c r="E14" s="26">
        <v>912513</v>
      </c>
      <c r="F14" s="23">
        <f t="shared" si="0"/>
        <v>-761477</v>
      </c>
      <c r="G14" s="24">
        <f t="shared" si="1"/>
        <v>-0.45488742465606125</v>
      </c>
    </row>
    <row r="15" spans="1:7" ht="38.25" x14ac:dyDescent="0.2">
      <c r="A15" s="117">
        <v>1300</v>
      </c>
      <c r="B15" s="19" t="s">
        <v>82</v>
      </c>
      <c r="C15" s="22">
        <v>1965029</v>
      </c>
      <c r="D15" s="22">
        <v>17622727</v>
      </c>
      <c r="E15" s="22">
        <v>21517702</v>
      </c>
      <c r="F15" s="23">
        <f t="shared" si="0"/>
        <v>3894975</v>
      </c>
      <c r="G15" s="24">
        <f t="shared" si="1"/>
        <v>0.22101999310322396</v>
      </c>
    </row>
    <row r="16" spans="1:7" ht="25.5" x14ac:dyDescent="0.2">
      <c r="A16" s="117">
        <v>1400</v>
      </c>
      <c r="B16" s="19" t="s">
        <v>175</v>
      </c>
      <c r="C16" s="22">
        <v>1933805</v>
      </c>
      <c r="D16" s="22">
        <v>2175699</v>
      </c>
      <c r="E16" s="22">
        <v>2325672</v>
      </c>
      <c r="F16" s="23">
        <f t="shared" si="0"/>
        <v>149973</v>
      </c>
      <c r="G16" s="24">
        <f t="shared" si="1"/>
        <v>6.89309504669533E-2</v>
      </c>
    </row>
    <row r="17" spans="1:8" x14ac:dyDescent="0.2">
      <c r="A17" s="117">
        <v>1500</v>
      </c>
      <c r="B17" s="19" t="s">
        <v>15</v>
      </c>
      <c r="C17" s="22">
        <v>1805284</v>
      </c>
      <c r="D17" s="22">
        <v>2105868</v>
      </c>
      <c r="E17" s="22">
        <v>2313296</v>
      </c>
      <c r="F17" s="23">
        <f t="shared" si="0"/>
        <v>207428</v>
      </c>
      <c r="G17" s="24">
        <f t="shared" si="1"/>
        <v>9.8500000949727218E-2</v>
      </c>
    </row>
    <row r="18" spans="1:8" x14ac:dyDescent="0.2">
      <c r="A18" s="117">
        <v>1600</v>
      </c>
      <c r="B18" s="19" t="s">
        <v>16</v>
      </c>
      <c r="C18" s="22">
        <v>91096</v>
      </c>
      <c r="D18" s="22">
        <v>136160</v>
      </c>
      <c r="E18" s="22">
        <v>143635</v>
      </c>
      <c r="F18" s="23">
        <f t="shared" si="0"/>
        <v>7475</v>
      </c>
      <c r="G18" s="24">
        <f t="shared" si="1"/>
        <v>5.4898648648648685E-2</v>
      </c>
    </row>
    <row r="19" spans="1:8" x14ac:dyDescent="0.2">
      <c r="A19" s="117">
        <v>1700</v>
      </c>
      <c r="B19" s="19" t="s">
        <v>17</v>
      </c>
      <c r="C19" s="22">
        <v>318534</v>
      </c>
      <c r="D19" s="22">
        <v>393717</v>
      </c>
      <c r="E19" s="22">
        <v>547439</v>
      </c>
      <c r="F19" s="23">
        <f t="shared" si="0"/>
        <v>153722</v>
      </c>
      <c r="G19" s="24">
        <f t="shared" si="1"/>
        <v>0.39043780177132303</v>
      </c>
    </row>
    <row r="20" spans="1:8" x14ac:dyDescent="0.2">
      <c r="A20" s="117">
        <v>1800</v>
      </c>
      <c r="B20" s="27" t="s">
        <v>176</v>
      </c>
      <c r="C20" s="30">
        <v>6113748</v>
      </c>
      <c r="D20" s="30">
        <v>22434171</v>
      </c>
      <c r="E20" s="30">
        <v>26847744</v>
      </c>
      <c r="F20" s="23">
        <f t="shared" si="0"/>
        <v>4413573</v>
      </c>
      <c r="G20" s="24">
        <f t="shared" si="1"/>
        <v>0.1967343923695688</v>
      </c>
      <c r="H20" s="140"/>
    </row>
    <row r="21" spans="1:8" x14ac:dyDescent="0.2">
      <c r="A21" s="117">
        <v>1900</v>
      </c>
      <c r="B21" s="19" t="s">
        <v>177</v>
      </c>
      <c r="C21" s="26">
        <v>61548</v>
      </c>
      <c r="D21" s="26">
        <v>42413</v>
      </c>
      <c r="E21" s="26">
        <v>103254</v>
      </c>
      <c r="F21" s="23">
        <f t="shared" si="0"/>
        <v>60841</v>
      </c>
      <c r="G21" s="24">
        <f t="shared" si="1"/>
        <v>1.43448942541202</v>
      </c>
      <c r="H21" s="140"/>
    </row>
    <row r="22" spans="1:8" x14ac:dyDescent="0.2">
      <c r="A22" s="117">
        <v>2000</v>
      </c>
      <c r="B22" s="27" t="s">
        <v>18</v>
      </c>
      <c r="C22" s="22">
        <v>1854280</v>
      </c>
      <c r="D22" s="22">
        <v>1147684</v>
      </c>
      <c r="E22" s="22">
        <v>2776406</v>
      </c>
      <c r="F22" s="23">
        <f t="shared" si="0"/>
        <v>1628722</v>
      </c>
      <c r="G22" s="24">
        <f t="shared" si="1"/>
        <v>1.4191380205701223</v>
      </c>
    </row>
    <row r="23" spans="1:8" x14ac:dyDescent="0.2">
      <c r="A23" s="117">
        <v>2100</v>
      </c>
      <c r="B23" s="19" t="s">
        <v>19</v>
      </c>
      <c r="C23" s="26">
        <v>504336</v>
      </c>
      <c r="D23" s="26">
        <v>262747</v>
      </c>
      <c r="E23" s="26">
        <v>846190</v>
      </c>
      <c r="F23" s="23">
        <f t="shared" si="0"/>
        <v>583443</v>
      </c>
      <c r="G23" s="24">
        <f t="shared" si="1"/>
        <v>2.2205505676563386</v>
      </c>
    </row>
    <row r="24" spans="1:8" ht="13.5" thickBot="1" x14ac:dyDescent="0.25">
      <c r="A24" s="117">
        <v>2200</v>
      </c>
      <c r="B24" s="27" t="s">
        <v>228</v>
      </c>
      <c r="C24" s="31">
        <v>1349944</v>
      </c>
      <c r="D24" s="31">
        <v>884937</v>
      </c>
      <c r="E24" s="31">
        <v>1930216</v>
      </c>
      <c r="F24" s="23">
        <f t="shared" si="0"/>
        <v>1045279</v>
      </c>
      <c r="G24" s="24">
        <f t="shared" si="1"/>
        <v>1.1811902994224446</v>
      </c>
    </row>
    <row r="25" spans="1:8" ht="13.5" thickTop="1" x14ac:dyDescent="0.2">
      <c r="A25" s="117"/>
      <c r="B25" s="27"/>
      <c r="C25" s="22"/>
      <c r="D25" s="22"/>
      <c r="E25" s="22"/>
      <c r="F25" s="23"/>
      <c r="G25" s="24"/>
    </row>
    <row r="26" spans="1:8" x14ac:dyDescent="0.2">
      <c r="B26" s="79" t="s">
        <v>132</v>
      </c>
      <c r="C26" s="33"/>
      <c r="D26" s="32"/>
      <c r="E26" s="32"/>
      <c r="F26" s="23"/>
      <c r="G26" s="24"/>
    </row>
    <row r="27" spans="1:8" x14ac:dyDescent="0.2">
      <c r="A27" s="117">
        <v>2300</v>
      </c>
      <c r="B27" s="19" t="s">
        <v>133</v>
      </c>
      <c r="C27" s="22">
        <v>1257124</v>
      </c>
      <c r="D27" s="22">
        <v>777403</v>
      </c>
      <c r="E27" s="22">
        <v>1817826</v>
      </c>
      <c r="F27" s="23">
        <f>E27-D27</f>
        <v>1040423</v>
      </c>
      <c r="G27" s="24">
        <f>IFERROR(E27/D27-1,"")</f>
        <v>1.3383315989261684</v>
      </c>
    </row>
    <row r="28" spans="1:8" x14ac:dyDescent="0.2">
      <c r="A28" s="117">
        <v>2400</v>
      </c>
      <c r="B28" s="19" t="s">
        <v>134</v>
      </c>
      <c r="C28" s="22">
        <v>92820</v>
      </c>
      <c r="D28" s="22">
        <v>107534</v>
      </c>
      <c r="E28" s="22">
        <v>112390</v>
      </c>
      <c r="F28" s="23">
        <f>E28-D28</f>
        <v>4856</v>
      </c>
      <c r="G28" s="24">
        <f>IFERROR(E28/D28-1,"")</f>
        <v>4.5157810552941324E-2</v>
      </c>
    </row>
    <row r="29" spans="1:8" ht="13.5" thickBot="1" x14ac:dyDescent="0.25">
      <c r="A29" s="117">
        <v>2500</v>
      </c>
      <c r="B29" s="27" t="s">
        <v>171</v>
      </c>
      <c r="C29" s="31">
        <v>1349944</v>
      </c>
      <c r="D29" s="31">
        <v>884937</v>
      </c>
      <c r="E29" s="31">
        <v>1930216</v>
      </c>
      <c r="F29" s="23">
        <f>E29-D29</f>
        <v>1045279</v>
      </c>
      <c r="G29" s="24">
        <f>IFERROR(E29/D29-1,"")</f>
        <v>1.1811902994224446</v>
      </c>
    </row>
    <row r="30" spans="1:8" ht="13.5" thickTop="1" x14ac:dyDescent="0.2">
      <c r="B30" s="32"/>
      <c r="C30" s="33"/>
      <c r="D30" s="32"/>
      <c r="E30" s="32"/>
      <c r="F30" s="33"/>
      <c r="G30" s="33"/>
    </row>
    <row r="31" spans="1:8" x14ac:dyDescent="0.2">
      <c r="B31" s="27" t="s">
        <v>171</v>
      </c>
      <c r="C31" s="33"/>
      <c r="D31" s="32"/>
      <c r="E31" s="32"/>
      <c r="F31" s="33"/>
      <c r="G31" s="33"/>
    </row>
    <row r="32" spans="1:8" x14ac:dyDescent="0.2">
      <c r="B32" s="79" t="s">
        <v>178</v>
      </c>
      <c r="C32" s="22">
        <v>1349944</v>
      </c>
      <c r="D32" s="22">
        <v>884937</v>
      </c>
      <c r="E32" s="22">
        <v>1930216</v>
      </c>
      <c r="F32" s="23">
        <f>E32-D32</f>
        <v>1045279</v>
      </c>
      <c r="G32" s="24">
        <f>IFERROR(E32/D32-1,"")</f>
        <v>1.1811902994224446</v>
      </c>
    </row>
    <row r="33" spans="1:7" ht="38.25" x14ac:dyDescent="0.2">
      <c r="B33" s="99" t="s">
        <v>121</v>
      </c>
      <c r="C33" s="33"/>
      <c r="D33" s="32"/>
      <c r="E33" s="32"/>
      <c r="F33" s="33"/>
      <c r="G33" s="33"/>
    </row>
    <row r="34" spans="1:7" ht="25.5" x14ac:dyDescent="0.2">
      <c r="A34" s="117">
        <v>2900</v>
      </c>
      <c r="B34" s="38" t="s">
        <v>122</v>
      </c>
      <c r="C34" s="22">
        <v>-685971</v>
      </c>
      <c r="D34" s="22">
        <v>245739</v>
      </c>
      <c r="E34" s="22">
        <v>763548</v>
      </c>
      <c r="F34" s="23">
        <f t="shared" ref="F34:F39" si="2">E34-D34</f>
        <v>517809</v>
      </c>
      <c r="G34" s="24">
        <f t="shared" ref="G34:G39" si="3">IFERROR(E34/D34-1,"")</f>
        <v>2.107150269188041</v>
      </c>
    </row>
    <row r="35" spans="1:7" ht="25.5" x14ac:dyDescent="0.2">
      <c r="A35" s="117">
        <v>3000</v>
      </c>
      <c r="B35" s="38" t="s">
        <v>123</v>
      </c>
      <c r="C35" s="22">
        <v>-318278</v>
      </c>
      <c r="D35" s="22">
        <v>-290390</v>
      </c>
      <c r="E35" s="22">
        <v>-505378</v>
      </c>
      <c r="F35" s="23">
        <f t="shared" si="2"/>
        <v>-214988</v>
      </c>
      <c r="G35" s="24">
        <f t="shared" si="3"/>
        <v>0.74034229828850862</v>
      </c>
    </row>
    <row r="36" spans="1:7" ht="25.5" x14ac:dyDescent="0.2">
      <c r="A36" s="117">
        <v>3100</v>
      </c>
      <c r="B36" s="38" t="s">
        <v>124</v>
      </c>
      <c r="C36" s="22">
        <v>612492</v>
      </c>
      <c r="D36" s="22">
        <v>476005</v>
      </c>
      <c r="E36" s="22">
        <v>203697</v>
      </c>
      <c r="F36" s="23">
        <f t="shared" si="2"/>
        <v>-272308</v>
      </c>
      <c r="G36" s="24">
        <f t="shared" si="3"/>
        <v>-0.57206962111742521</v>
      </c>
    </row>
    <row r="37" spans="1:7" ht="25.5" x14ac:dyDescent="0.2">
      <c r="A37" s="117">
        <v>3200</v>
      </c>
      <c r="B37" s="38" t="s">
        <v>125</v>
      </c>
      <c r="C37" s="22">
        <v>27511</v>
      </c>
      <c r="D37" s="22">
        <v>22476</v>
      </c>
      <c r="E37" s="22">
        <v>-10029</v>
      </c>
      <c r="F37" s="23">
        <f t="shared" si="2"/>
        <v>-32505</v>
      </c>
      <c r="G37" s="24">
        <f t="shared" si="3"/>
        <v>-1.4462092899092365</v>
      </c>
    </row>
    <row r="38" spans="1:7" x14ac:dyDescent="0.2">
      <c r="A38" s="117">
        <v>3400</v>
      </c>
      <c r="B38" s="38" t="s">
        <v>126</v>
      </c>
      <c r="C38" s="26">
        <v>133322</v>
      </c>
      <c r="D38" s="26">
        <v>-147481</v>
      </c>
      <c r="E38" s="26">
        <v>-170532</v>
      </c>
      <c r="F38" s="23">
        <f t="shared" si="2"/>
        <v>-23051</v>
      </c>
      <c r="G38" s="24">
        <f t="shared" si="3"/>
        <v>0.15629809941619599</v>
      </c>
    </row>
    <row r="39" spans="1:7" ht="25.5" customHeight="1" x14ac:dyDescent="0.2">
      <c r="A39" s="117">
        <v>3500</v>
      </c>
      <c r="B39" s="100" t="s">
        <v>229</v>
      </c>
      <c r="C39" s="34">
        <v>-230924</v>
      </c>
      <c r="D39" s="34">
        <v>306349</v>
      </c>
      <c r="E39" s="34">
        <v>281306</v>
      </c>
      <c r="F39" s="23">
        <f t="shared" si="2"/>
        <v>-25043</v>
      </c>
      <c r="G39" s="24">
        <f t="shared" si="3"/>
        <v>-8.1746635373381338E-2</v>
      </c>
    </row>
    <row r="40" spans="1:7" x14ac:dyDescent="0.2">
      <c r="A40" s="117"/>
      <c r="B40" s="38"/>
      <c r="C40" s="35"/>
      <c r="D40" s="35"/>
      <c r="E40" s="35"/>
      <c r="F40" s="35"/>
      <c r="G40" s="35"/>
    </row>
    <row r="41" spans="1:7" ht="25.5" x14ac:dyDescent="0.2">
      <c r="B41" s="99" t="s">
        <v>127</v>
      </c>
      <c r="C41" s="35"/>
      <c r="D41" s="35"/>
      <c r="E41" s="35"/>
      <c r="F41" s="35"/>
      <c r="G41" s="35"/>
    </row>
    <row r="42" spans="1:7" x14ac:dyDescent="0.2">
      <c r="A42" s="117">
        <v>3902</v>
      </c>
      <c r="B42" s="38" t="s">
        <v>128</v>
      </c>
      <c r="C42" s="22">
        <v>124168</v>
      </c>
      <c r="D42" s="22">
        <v>11558</v>
      </c>
      <c r="E42" s="22">
        <v>-16279</v>
      </c>
      <c r="F42" s="23">
        <f t="shared" ref="F42:F48" si="4">E42-D42</f>
        <v>-27837</v>
      </c>
      <c r="G42" s="24">
        <f t="shared" ref="G42:G48" si="5">IFERROR(E42/D42-1,"")</f>
        <v>-2.4084616715694755</v>
      </c>
    </row>
    <row r="43" spans="1:7" ht="25.5" x14ac:dyDescent="0.2">
      <c r="A43" s="117">
        <v>3510</v>
      </c>
      <c r="B43" s="38" t="s">
        <v>129</v>
      </c>
      <c r="C43" s="22">
        <v>3684</v>
      </c>
      <c r="D43" s="22">
        <v>291</v>
      </c>
      <c r="E43" s="22">
        <v>239</v>
      </c>
      <c r="F43" s="23">
        <f t="shared" si="4"/>
        <v>-52</v>
      </c>
      <c r="G43" s="24">
        <f t="shared" si="5"/>
        <v>-0.17869415807560141</v>
      </c>
    </row>
    <row r="44" spans="1:7" ht="25.5" x14ac:dyDescent="0.2">
      <c r="A44" s="117">
        <v>3511</v>
      </c>
      <c r="B44" s="38" t="s">
        <v>130</v>
      </c>
      <c r="C44" s="22">
        <v>0</v>
      </c>
      <c r="D44" s="22">
        <v>0</v>
      </c>
      <c r="E44" s="22">
        <v>0</v>
      </c>
      <c r="F44" s="23">
        <f>E44-D44</f>
        <v>0</v>
      </c>
      <c r="G44" s="24" t="str">
        <f>IFERROR(E44/D44-1,"")</f>
        <v/>
      </c>
    </row>
    <row r="45" spans="1:7" x14ac:dyDescent="0.2">
      <c r="A45" s="117">
        <v>3520</v>
      </c>
      <c r="B45" s="38" t="s">
        <v>126</v>
      </c>
      <c r="C45" s="26">
        <v>-29602</v>
      </c>
      <c r="D45" s="26">
        <v>-2754</v>
      </c>
      <c r="E45" s="26">
        <v>3702</v>
      </c>
      <c r="F45" s="23">
        <f>E45-D45</f>
        <v>6456</v>
      </c>
      <c r="G45" s="24">
        <f>IFERROR(E45/D45-1,"")</f>
        <v>-2.3442265795206971</v>
      </c>
    </row>
    <row r="46" spans="1:7" ht="38.25" x14ac:dyDescent="0.2">
      <c r="A46" s="117">
        <v>3530</v>
      </c>
      <c r="B46" s="38" t="s">
        <v>131</v>
      </c>
      <c r="C46" s="34">
        <v>98250</v>
      </c>
      <c r="D46" s="34">
        <v>9095</v>
      </c>
      <c r="E46" s="34">
        <v>-12338</v>
      </c>
      <c r="F46" s="23">
        <f t="shared" si="4"/>
        <v>-21433</v>
      </c>
      <c r="G46" s="24">
        <f t="shared" si="5"/>
        <v>-2.3565695437053327</v>
      </c>
    </row>
    <row r="47" spans="1:7" x14ac:dyDescent="0.2">
      <c r="A47" s="117">
        <v>3540</v>
      </c>
      <c r="B47" s="100" t="s">
        <v>230</v>
      </c>
      <c r="C47" s="29">
        <v>-132674</v>
      </c>
      <c r="D47" s="29">
        <v>315444</v>
      </c>
      <c r="E47" s="29">
        <v>268968</v>
      </c>
      <c r="F47" s="23">
        <f t="shared" si="4"/>
        <v>-46476</v>
      </c>
      <c r="G47" s="24">
        <f t="shared" si="5"/>
        <v>-0.14733518469205309</v>
      </c>
    </row>
    <row r="48" spans="1:7" ht="13.5" thickBot="1" x14ac:dyDescent="0.25">
      <c r="A48" s="117">
        <v>3600</v>
      </c>
      <c r="B48" s="100" t="s">
        <v>231</v>
      </c>
      <c r="C48" s="31">
        <v>1217270</v>
      </c>
      <c r="D48" s="31">
        <v>1200381</v>
      </c>
      <c r="E48" s="31">
        <v>2199184</v>
      </c>
      <c r="F48" s="23">
        <f t="shared" si="4"/>
        <v>998803</v>
      </c>
      <c r="G48" s="24">
        <f t="shared" si="5"/>
        <v>0.8320716505842729</v>
      </c>
    </row>
    <row r="49" spans="1:7" ht="13.5" thickTop="1" x14ac:dyDescent="0.2">
      <c r="B49" s="32"/>
      <c r="C49" s="33"/>
      <c r="D49" s="32"/>
      <c r="E49" s="32"/>
      <c r="F49" s="33"/>
      <c r="G49" s="33"/>
    </row>
    <row r="50" spans="1:7" x14ac:dyDescent="0.2">
      <c r="B50" s="79" t="s">
        <v>132</v>
      </c>
      <c r="C50" s="33"/>
      <c r="D50" s="32"/>
      <c r="E50" s="32"/>
      <c r="F50" s="33"/>
      <c r="G50" s="33"/>
    </row>
    <row r="51" spans="1:7" x14ac:dyDescent="0.2">
      <c r="A51" s="117">
        <v>3700</v>
      </c>
      <c r="B51" s="32" t="s">
        <v>133</v>
      </c>
      <c r="C51" s="22">
        <v>1123907</v>
      </c>
      <c r="D51" s="22">
        <v>1092824</v>
      </c>
      <c r="E51" s="22">
        <v>2086822</v>
      </c>
      <c r="F51" s="23">
        <f>E51-D51</f>
        <v>993998</v>
      </c>
      <c r="G51" s="24">
        <f>IFERROR(E51/D51-1,"")</f>
        <v>0.90956823788643004</v>
      </c>
    </row>
    <row r="52" spans="1:7" x14ac:dyDescent="0.2">
      <c r="A52" s="117">
        <v>3800</v>
      </c>
      <c r="B52" s="33" t="s">
        <v>134</v>
      </c>
      <c r="C52" s="22">
        <v>93363</v>
      </c>
      <c r="D52" s="22">
        <v>107557</v>
      </c>
      <c r="E52" s="22">
        <v>112362</v>
      </c>
      <c r="F52" s="23">
        <f>E52-D52</f>
        <v>4805</v>
      </c>
      <c r="G52" s="24">
        <f>IFERROR(E52/D52-1,"")</f>
        <v>4.4673986816292865E-2</v>
      </c>
    </row>
    <row r="53" spans="1:7" ht="13.5" thickBot="1" x14ac:dyDescent="0.25">
      <c r="A53" s="117">
        <v>3900</v>
      </c>
      <c r="B53" s="79" t="s">
        <v>232</v>
      </c>
      <c r="C53" s="31">
        <v>1217270</v>
      </c>
      <c r="D53" s="31">
        <v>1200381</v>
      </c>
      <c r="E53" s="31">
        <v>2199184</v>
      </c>
      <c r="F53" s="23">
        <f>E53-D53</f>
        <v>998803</v>
      </c>
      <c r="G53" s="24">
        <f>IFERROR(E53/D53-1,"")</f>
        <v>0.8320716505842729</v>
      </c>
    </row>
    <row r="54" spans="1:7" ht="13.5" thickTop="1" x14ac:dyDescent="0.2">
      <c r="B54" s="32"/>
      <c r="C54" s="33"/>
      <c r="D54" s="32"/>
      <c r="E54" s="32"/>
      <c r="F54" s="33"/>
      <c r="G54" s="33"/>
    </row>
    <row r="55" spans="1:7" x14ac:dyDescent="0.2">
      <c r="B55" s="32"/>
      <c r="C55" s="33"/>
      <c r="D55" s="32"/>
      <c r="E55" s="32"/>
      <c r="F55" s="33"/>
      <c r="G55" s="33"/>
    </row>
    <row r="56" spans="1:7" x14ac:dyDescent="0.2">
      <c r="B56" s="141" t="s">
        <v>179</v>
      </c>
      <c r="C56" s="33"/>
      <c r="D56" s="32"/>
      <c r="E56" s="32"/>
      <c r="F56" s="33"/>
      <c r="G56" s="33"/>
    </row>
    <row r="57" spans="1:7" x14ac:dyDescent="0.2">
      <c r="A57" s="117">
        <v>2600</v>
      </c>
      <c r="B57" s="33" t="s">
        <v>169</v>
      </c>
      <c r="C57" s="37">
        <v>4.9965901405542885</v>
      </c>
      <c r="D57" s="37">
        <v>3.07</v>
      </c>
      <c r="E57" s="37">
        <v>7.2117879690245186</v>
      </c>
      <c r="F57" s="23">
        <f>E57-D57</f>
        <v>4.1417879690245183</v>
      </c>
      <c r="G57" s="24">
        <f>IFERROR(E57/D57-1,"")</f>
        <v>1.3491166022881171</v>
      </c>
    </row>
    <row r="58" spans="1:7" x14ac:dyDescent="0.2">
      <c r="A58" s="117">
        <v>2711</v>
      </c>
      <c r="B58" s="33" t="s">
        <v>170</v>
      </c>
      <c r="C58" s="37">
        <v>4.9133504565762207</v>
      </c>
      <c r="D58" s="37">
        <v>3.04</v>
      </c>
      <c r="E58" s="37">
        <v>7.1542925451639539</v>
      </c>
      <c r="F58" s="23">
        <f>E58-D58</f>
        <v>4.1142925451639538</v>
      </c>
      <c r="G58" s="24">
        <f>IFERROR(E58/D58-1,"")</f>
        <v>1.3533857056460374</v>
      </c>
    </row>
  </sheetData>
  <sheetProtection selectLockedCells="1"/>
  <conditionalFormatting sqref="F3:F29">
    <cfRule type="cellIs" dxfId="55" priority="27" operator="lessThan">
      <formula>0</formula>
    </cfRule>
    <cfRule type="cellIs" dxfId="54" priority="28" operator="greaterThan">
      <formula>0</formula>
    </cfRule>
  </conditionalFormatting>
  <conditionalFormatting sqref="G3:G29">
    <cfRule type="cellIs" dxfId="53" priority="25" operator="lessThan">
      <formula>0</formula>
    </cfRule>
    <cfRule type="cellIs" dxfId="52" priority="26" operator="greaterThan">
      <formula>0</formula>
    </cfRule>
  </conditionalFormatting>
  <conditionalFormatting sqref="F32">
    <cfRule type="cellIs" dxfId="51" priority="19" operator="lessThan">
      <formula>0</formula>
    </cfRule>
    <cfRule type="cellIs" dxfId="50" priority="20" operator="greaterThan">
      <formula>0</formula>
    </cfRule>
  </conditionalFormatting>
  <conditionalFormatting sqref="G32">
    <cfRule type="cellIs" dxfId="49" priority="17" operator="lessThan">
      <formula>0</formula>
    </cfRule>
    <cfRule type="cellIs" dxfId="48" priority="18" operator="greaterThan">
      <formula>0</formula>
    </cfRule>
  </conditionalFormatting>
  <conditionalFormatting sqref="F34:F39">
    <cfRule type="cellIs" dxfId="47" priority="15" operator="lessThan">
      <formula>0</formula>
    </cfRule>
    <cfRule type="cellIs" dxfId="46" priority="16" operator="greaterThan">
      <formula>0</formula>
    </cfRule>
  </conditionalFormatting>
  <conditionalFormatting sqref="G34:G39">
    <cfRule type="cellIs" dxfId="45" priority="13" operator="lessThan">
      <formula>0</formula>
    </cfRule>
    <cfRule type="cellIs" dxfId="44" priority="14" operator="greaterThan">
      <formula>0</formula>
    </cfRule>
  </conditionalFormatting>
  <conditionalFormatting sqref="F42:F48">
    <cfRule type="cellIs" dxfId="43" priority="11" operator="lessThan">
      <formula>0</formula>
    </cfRule>
    <cfRule type="cellIs" dxfId="42" priority="12" operator="greaterThan">
      <formula>0</formula>
    </cfRule>
  </conditionalFormatting>
  <conditionalFormatting sqref="G42:G48">
    <cfRule type="cellIs" dxfId="41" priority="9" operator="lessThan">
      <formula>0</formula>
    </cfRule>
    <cfRule type="cellIs" dxfId="40" priority="10" operator="greaterThan">
      <formula>0</formula>
    </cfRule>
  </conditionalFormatting>
  <conditionalFormatting sqref="F51:F53">
    <cfRule type="cellIs" dxfId="39" priority="7" operator="lessThan">
      <formula>0</formula>
    </cfRule>
    <cfRule type="cellIs" dxfId="38" priority="8" operator="greaterThan">
      <formula>0</formula>
    </cfRule>
  </conditionalFormatting>
  <conditionalFormatting sqref="G51:G53">
    <cfRule type="cellIs" dxfId="37" priority="5" operator="lessThan">
      <formula>0</formula>
    </cfRule>
    <cfRule type="cellIs" dxfId="36" priority="6" operator="greaterThan">
      <formula>0</formula>
    </cfRule>
  </conditionalFormatting>
  <conditionalFormatting sqref="F57:F58">
    <cfRule type="cellIs" dxfId="35" priority="3" operator="lessThan">
      <formula>0</formula>
    </cfRule>
    <cfRule type="cellIs" dxfId="34" priority="4" operator="greaterThan">
      <formula>0</formula>
    </cfRule>
  </conditionalFormatting>
  <conditionalFormatting sqref="G57:G58">
    <cfRule type="cellIs" dxfId="33" priority="1" operator="lessThan">
      <formula>0</formula>
    </cfRule>
    <cfRule type="cellIs" dxfId="32" priority="2" operator="greaterThan">
      <formula>0</formula>
    </cfRule>
  </conditionalFormatting>
  <pageMargins left="0.7" right="0.7" top="0.75" bottom="0.75" header="0.3" footer="0.3"/>
  <pageSetup paperSize="9" orientation="portrait" r:id="rId1"/>
  <ignoredErrors>
    <ignoredError sqref="G4 F27:G58 G3 F6:G24 G5 F3:F5"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5F837-19A5-4E69-9195-141D39DEB655}">
  <sheetPr>
    <tabColor theme="8" tint="-0.249977111117893"/>
  </sheetPr>
  <dimension ref="A1:L51"/>
  <sheetViews>
    <sheetView showGridLines="0" topLeftCell="B38" zoomScaleNormal="100" workbookViewId="0">
      <selection activeCell="I43" sqref="I43"/>
    </sheetView>
  </sheetViews>
  <sheetFormatPr defaultRowHeight="12.75" x14ac:dyDescent="0.2"/>
  <cols>
    <col min="1" max="1" width="5" style="18" hidden="1" customWidth="1"/>
    <col min="2" max="2" width="39.75" style="18" customWidth="1"/>
    <col min="3" max="12" width="15.625" style="18" customWidth="1"/>
    <col min="13" max="16384" width="9" style="18"/>
  </cols>
  <sheetData>
    <row r="1" spans="1:12" hidden="1" x14ac:dyDescent="0.2">
      <c r="C1" s="18">
        <v>10</v>
      </c>
      <c r="D1" s="18">
        <v>20</v>
      </c>
      <c r="E1" s="18">
        <v>30</v>
      </c>
      <c r="F1" s="18">
        <v>50</v>
      </c>
      <c r="G1" s="18">
        <v>40</v>
      </c>
      <c r="H1" s="18">
        <v>45</v>
      </c>
      <c r="I1" s="18">
        <v>46</v>
      </c>
      <c r="J1" s="18">
        <v>60</v>
      </c>
      <c r="K1" s="18">
        <v>70</v>
      </c>
      <c r="L1" s="18">
        <v>80</v>
      </c>
    </row>
    <row r="2" spans="1:12" ht="25.5" x14ac:dyDescent="0.2">
      <c r="B2" s="103" t="s">
        <v>272</v>
      </c>
      <c r="C2" s="103" t="s">
        <v>218</v>
      </c>
      <c r="D2" s="103" t="s">
        <v>21</v>
      </c>
      <c r="E2" s="103" t="s">
        <v>71</v>
      </c>
      <c r="F2" s="103" t="s">
        <v>3</v>
      </c>
      <c r="G2" s="103" t="s">
        <v>143</v>
      </c>
      <c r="H2" s="103" t="s">
        <v>5</v>
      </c>
      <c r="I2" s="103" t="s">
        <v>6</v>
      </c>
      <c r="J2" s="103" t="s">
        <v>44</v>
      </c>
      <c r="K2" s="103" t="s">
        <v>87</v>
      </c>
      <c r="L2" s="103" t="s">
        <v>88</v>
      </c>
    </row>
    <row r="3" spans="1:12" x14ac:dyDescent="0.2">
      <c r="A3" s="117">
        <v>100</v>
      </c>
      <c r="B3" s="56" t="s">
        <v>72</v>
      </c>
      <c r="C3" s="23">
        <v>4060940</v>
      </c>
      <c r="D3" s="23">
        <v>2148088</v>
      </c>
      <c r="E3" s="23">
        <v>4659686</v>
      </c>
      <c r="F3" s="23">
        <v>0</v>
      </c>
      <c r="G3" s="23">
        <v>0</v>
      </c>
      <c r="H3" s="23">
        <v>0</v>
      </c>
      <c r="I3" s="23">
        <v>0</v>
      </c>
      <c r="J3" s="23">
        <v>0</v>
      </c>
      <c r="K3" s="23">
        <v>0</v>
      </c>
      <c r="L3" s="23">
        <v>10868714</v>
      </c>
    </row>
    <row r="4" spans="1:12" ht="15" x14ac:dyDescent="0.35">
      <c r="A4" s="117">
        <v>200</v>
      </c>
      <c r="B4" s="56" t="s">
        <v>73</v>
      </c>
      <c r="C4" s="57">
        <v>262332</v>
      </c>
      <c r="D4" s="57">
        <v>156432</v>
      </c>
      <c r="E4" s="57">
        <v>1242395</v>
      </c>
      <c r="F4" s="57">
        <v>0</v>
      </c>
      <c r="G4" s="57">
        <v>0</v>
      </c>
      <c r="H4" s="57">
        <v>0</v>
      </c>
      <c r="I4" s="57">
        <v>0</v>
      </c>
      <c r="J4" s="57">
        <v>0</v>
      </c>
      <c r="K4" s="57">
        <v>0</v>
      </c>
      <c r="L4" s="57">
        <v>1661159</v>
      </c>
    </row>
    <row r="5" spans="1:12" x14ac:dyDescent="0.2">
      <c r="A5" s="117">
        <v>300</v>
      </c>
      <c r="B5" s="56" t="s">
        <v>75</v>
      </c>
      <c r="C5" s="23">
        <v>3798608</v>
      </c>
      <c r="D5" s="23">
        <v>1991656</v>
      </c>
      <c r="E5" s="23">
        <v>3417291</v>
      </c>
      <c r="F5" s="23">
        <v>0</v>
      </c>
      <c r="G5" s="23">
        <v>0</v>
      </c>
      <c r="H5" s="23">
        <v>0</v>
      </c>
      <c r="I5" s="23">
        <v>0</v>
      </c>
      <c r="J5" s="23">
        <v>0</v>
      </c>
      <c r="K5" s="23">
        <v>0</v>
      </c>
      <c r="L5" s="23">
        <v>9207555</v>
      </c>
    </row>
    <row r="6" spans="1:12" x14ac:dyDescent="0.2">
      <c r="A6" s="117">
        <v>400</v>
      </c>
      <c r="B6" s="56" t="s">
        <v>74</v>
      </c>
      <c r="C6" s="23">
        <v>14222579</v>
      </c>
      <c r="D6" s="23">
        <v>886514</v>
      </c>
      <c r="E6" s="23">
        <v>321807</v>
      </c>
      <c r="F6" s="23">
        <v>118619</v>
      </c>
      <c r="G6" s="23">
        <v>158</v>
      </c>
      <c r="H6" s="23">
        <v>15479</v>
      </c>
      <c r="I6" s="23">
        <v>243605</v>
      </c>
      <c r="J6" s="23">
        <v>830406</v>
      </c>
      <c r="K6" s="23">
        <v>-69476</v>
      </c>
      <c r="L6" s="23">
        <v>16569691</v>
      </c>
    </row>
    <row r="7" spans="1:12" x14ac:dyDescent="0.2">
      <c r="A7" s="117">
        <v>500</v>
      </c>
      <c r="B7" s="56" t="s">
        <v>9</v>
      </c>
      <c r="C7" s="23">
        <v>779498</v>
      </c>
      <c r="D7" s="23">
        <v>0</v>
      </c>
      <c r="E7" s="23">
        <v>0</v>
      </c>
      <c r="F7" s="23">
        <v>827892</v>
      </c>
      <c r="G7" s="23">
        <v>576006</v>
      </c>
      <c r="H7" s="23">
        <v>6588</v>
      </c>
      <c r="I7" s="23">
        <v>958</v>
      </c>
      <c r="J7" s="23">
        <v>23010</v>
      </c>
      <c r="K7" s="23">
        <v>-87604</v>
      </c>
      <c r="L7" s="23">
        <v>2126348</v>
      </c>
    </row>
    <row r="8" spans="1:12" x14ac:dyDescent="0.2">
      <c r="A8" s="117">
        <v>600</v>
      </c>
      <c r="B8" s="56" t="s">
        <v>76</v>
      </c>
      <c r="C8" s="23">
        <v>45273</v>
      </c>
      <c r="D8" s="23">
        <v>36297</v>
      </c>
      <c r="E8" s="23">
        <v>280978</v>
      </c>
      <c r="F8" s="23">
        <v>0</v>
      </c>
      <c r="G8" s="23">
        <v>0</v>
      </c>
      <c r="H8" s="23">
        <v>896716</v>
      </c>
      <c r="I8" s="23">
        <v>0</v>
      </c>
      <c r="J8" s="23">
        <v>0</v>
      </c>
      <c r="K8" s="23">
        <v>-251306</v>
      </c>
      <c r="L8" s="23">
        <v>1007958</v>
      </c>
    </row>
    <row r="9" spans="1:12" x14ac:dyDescent="0.2">
      <c r="A9" s="117">
        <v>700</v>
      </c>
      <c r="B9" s="56" t="s">
        <v>77</v>
      </c>
      <c r="C9" s="23">
        <v>0</v>
      </c>
      <c r="D9" s="23">
        <v>0</v>
      </c>
      <c r="E9" s="23">
        <v>0</v>
      </c>
      <c r="F9" s="23">
        <v>0</v>
      </c>
      <c r="G9" s="23">
        <v>393000</v>
      </c>
      <c r="H9" s="23">
        <v>0</v>
      </c>
      <c r="I9" s="23">
        <v>0</v>
      </c>
      <c r="J9" s="23">
        <v>0</v>
      </c>
      <c r="K9" s="23">
        <v>0</v>
      </c>
      <c r="L9" s="23">
        <v>393000</v>
      </c>
    </row>
    <row r="10" spans="1:12" x14ac:dyDescent="0.2">
      <c r="A10" s="118">
        <v>700.1</v>
      </c>
      <c r="B10" s="56" t="s">
        <v>78</v>
      </c>
      <c r="C10" s="23">
        <v>0</v>
      </c>
      <c r="D10" s="23">
        <v>0</v>
      </c>
      <c r="E10" s="23">
        <v>0</v>
      </c>
      <c r="F10" s="23">
        <v>0</v>
      </c>
      <c r="G10" s="23">
        <v>0</v>
      </c>
      <c r="H10" s="23">
        <v>0</v>
      </c>
      <c r="I10" s="23">
        <v>188608</v>
      </c>
      <c r="J10" s="23">
        <v>0</v>
      </c>
      <c r="K10" s="23">
        <v>0</v>
      </c>
      <c r="L10" s="23">
        <v>188608</v>
      </c>
    </row>
    <row r="11" spans="1:12" ht="15" x14ac:dyDescent="0.35">
      <c r="A11" s="117">
        <v>800</v>
      </c>
      <c r="B11" s="56" t="s">
        <v>13</v>
      </c>
      <c r="C11" s="57">
        <v>949</v>
      </c>
      <c r="D11" s="57">
        <v>0</v>
      </c>
      <c r="E11" s="57">
        <v>0</v>
      </c>
      <c r="F11" s="57">
        <v>2514</v>
      </c>
      <c r="G11" s="57">
        <v>1578</v>
      </c>
      <c r="H11" s="57">
        <v>20611</v>
      </c>
      <c r="I11" s="57">
        <v>0</v>
      </c>
      <c r="J11" s="57">
        <v>3303</v>
      </c>
      <c r="K11" s="57">
        <v>-1219</v>
      </c>
      <c r="L11" s="57">
        <v>27736</v>
      </c>
    </row>
    <row r="12" spans="1:12" ht="15" x14ac:dyDescent="0.35">
      <c r="A12" s="117">
        <v>900</v>
      </c>
      <c r="B12" s="58" t="s">
        <v>79</v>
      </c>
      <c r="C12" s="57">
        <v>18846907</v>
      </c>
      <c r="D12" s="57">
        <v>2914467</v>
      </c>
      <c r="E12" s="57">
        <v>4020076</v>
      </c>
      <c r="F12" s="57">
        <v>949025</v>
      </c>
      <c r="G12" s="57">
        <v>970742</v>
      </c>
      <c r="H12" s="57">
        <v>939394</v>
      </c>
      <c r="I12" s="57">
        <v>433171</v>
      </c>
      <c r="J12" s="57">
        <v>856719</v>
      </c>
      <c r="K12" s="57">
        <v>-409605</v>
      </c>
      <c r="L12" s="57">
        <v>29520896</v>
      </c>
    </row>
    <row r="13" spans="1:12" ht="25.5" x14ac:dyDescent="0.2">
      <c r="A13" s="117">
        <v>1000</v>
      </c>
      <c r="B13" s="56" t="s">
        <v>80</v>
      </c>
      <c r="C13" s="23">
        <v>17755578</v>
      </c>
      <c r="D13" s="23">
        <v>2087804</v>
      </c>
      <c r="E13" s="23">
        <v>2489772</v>
      </c>
      <c r="F13" s="23">
        <v>97061</v>
      </c>
      <c r="G13" s="23">
        <v>0</v>
      </c>
      <c r="H13" s="23">
        <v>0</v>
      </c>
      <c r="I13" s="23">
        <v>0</v>
      </c>
      <c r="J13" s="23">
        <v>0</v>
      </c>
      <c r="K13" s="23">
        <v>0</v>
      </c>
      <c r="L13" s="23">
        <v>22430215</v>
      </c>
    </row>
    <row r="14" spans="1:12" ht="27.75" x14ac:dyDescent="0.35">
      <c r="A14" s="117">
        <v>1100</v>
      </c>
      <c r="B14" s="56" t="s">
        <v>81</v>
      </c>
      <c r="C14" s="57">
        <v>274569</v>
      </c>
      <c r="D14" s="57">
        <v>93084</v>
      </c>
      <c r="E14" s="57">
        <v>544860</v>
      </c>
      <c r="F14" s="57">
        <v>0</v>
      </c>
      <c r="G14" s="57">
        <v>0</v>
      </c>
      <c r="H14" s="57">
        <v>0</v>
      </c>
      <c r="I14" s="57">
        <v>0</v>
      </c>
      <c r="J14" s="57">
        <v>0</v>
      </c>
      <c r="K14" s="57">
        <v>0</v>
      </c>
      <c r="L14" s="57">
        <v>912513</v>
      </c>
    </row>
    <row r="15" spans="1:12" ht="38.25" x14ac:dyDescent="0.2">
      <c r="A15" s="117">
        <v>1200</v>
      </c>
      <c r="B15" s="56" t="s">
        <v>82</v>
      </c>
      <c r="C15" s="23">
        <v>17481009</v>
      </c>
      <c r="D15" s="23">
        <v>1994720</v>
      </c>
      <c r="E15" s="23">
        <v>1944912</v>
      </c>
      <c r="F15" s="23">
        <v>97061</v>
      </c>
      <c r="G15" s="23">
        <v>0</v>
      </c>
      <c r="H15" s="23">
        <v>0</v>
      </c>
      <c r="I15" s="23">
        <v>0</v>
      </c>
      <c r="J15" s="23">
        <v>0</v>
      </c>
      <c r="K15" s="23">
        <v>0</v>
      </c>
      <c r="L15" s="23">
        <v>21517702</v>
      </c>
    </row>
    <row r="16" spans="1:12" x14ac:dyDescent="0.2">
      <c r="A16" s="117">
        <v>1300</v>
      </c>
      <c r="B16" s="56" t="s">
        <v>83</v>
      </c>
      <c r="C16" s="23">
        <v>603811</v>
      </c>
      <c r="D16" s="23">
        <v>517875</v>
      </c>
      <c r="E16" s="23">
        <v>903049</v>
      </c>
      <c r="F16" s="23">
        <v>414284</v>
      </c>
      <c r="G16" s="23">
        <v>102684</v>
      </c>
      <c r="H16" s="23">
        <v>0</v>
      </c>
      <c r="I16" s="23">
        <v>6096</v>
      </c>
      <c r="J16" s="23">
        <v>0</v>
      </c>
      <c r="K16" s="23">
        <v>-222127</v>
      </c>
      <c r="L16" s="23">
        <v>2325672</v>
      </c>
    </row>
    <row r="17" spans="1:12" x14ac:dyDescent="0.2">
      <c r="A17" s="117">
        <v>1400</v>
      </c>
      <c r="B17" s="56" t="s">
        <v>15</v>
      </c>
      <c r="C17" s="23">
        <v>430894</v>
      </c>
      <c r="D17" s="23">
        <v>143410</v>
      </c>
      <c r="E17" s="23">
        <v>138146</v>
      </c>
      <c r="F17" s="23">
        <v>278493</v>
      </c>
      <c r="G17" s="23">
        <v>518953</v>
      </c>
      <c r="H17" s="23">
        <v>569158</v>
      </c>
      <c r="I17" s="23">
        <v>152247</v>
      </c>
      <c r="J17" s="23">
        <v>199886</v>
      </c>
      <c r="K17" s="23">
        <v>-117891</v>
      </c>
      <c r="L17" s="23">
        <v>2313296</v>
      </c>
    </row>
    <row r="18" spans="1:12" x14ac:dyDescent="0.2">
      <c r="A18" s="117">
        <v>1500</v>
      </c>
      <c r="B18" s="56" t="s">
        <v>16</v>
      </c>
      <c r="C18" s="23">
        <v>26770</v>
      </c>
      <c r="D18" s="23">
        <v>0</v>
      </c>
      <c r="E18" s="23">
        <v>4028</v>
      </c>
      <c r="F18" s="23">
        <v>31926</v>
      </c>
      <c r="G18" s="23">
        <v>41715</v>
      </c>
      <c r="H18" s="23">
        <v>31111</v>
      </c>
      <c r="I18" s="23">
        <v>8118</v>
      </c>
      <c r="J18" s="23">
        <v>421</v>
      </c>
      <c r="K18" s="23">
        <v>-454</v>
      </c>
      <c r="L18" s="23">
        <v>143635</v>
      </c>
    </row>
    <row r="19" spans="1:12" ht="15" x14ac:dyDescent="0.35">
      <c r="A19" s="119">
        <v>1600</v>
      </c>
      <c r="B19" s="59" t="s">
        <v>84</v>
      </c>
      <c r="C19" s="57">
        <v>46921</v>
      </c>
      <c r="D19" s="57">
        <v>0</v>
      </c>
      <c r="E19" s="57">
        <v>8889</v>
      </c>
      <c r="F19" s="57">
        <v>34207</v>
      </c>
      <c r="G19" s="57">
        <v>43483</v>
      </c>
      <c r="H19" s="57">
        <v>41649</v>
      </c>
      <c r="I19" s="57">
        <v>129725</v>
      </c>
      <c r="J19" s="57">
        <v>286636</v>
      </c>
      <c r="K19" s="57">
        <v>-44071</v>
      </c>
      <c r="L19" s="57">
        <v>547439</v>
      </c>
    </row>
    <row r="20" spans="1:12" ht="15" x14ac:dyDescent="0.35">
      <c r="A20" s="117">
        <v>1700</v>
      </c>
      <c r="B20" s="58" t="s">
        <v>85</v>
      </c>
      <c r="C20" s="57">
        <v>18589405</v>
      </c>
      <c r="D20" s="57">
        <v>2656005</v>
      </c>
      <c r="E20" s="57">
        <v>2999024</v>
      </c>
      <c r="F20" s="57">
        <v>855971</v>
      </c>
      <c r="G20" s="57">
        <v>706835</v>
      </c>
      <c r="H20" s="57">
        <v>641918</v>
      </c>
      <c r="I20" s="57">
        <v>296186</v>
      </c>
      <c r="J20" s="57">
        <v>486943</v>
      </c>
      <c r="K20" s="57">
        <v>-384543</v>
      </c>
      <c r="L20" s="57">
        <v>26847744</v>
      </c>
    </row>
    <row r="21" spans="1:12" ht="15" x14ac:dyDescent="0.35">
      <c r="A21" s="117">
        <v>1800</v>
      </c>
      <c r="B21" s="56" t="s">
        <v>86</v>
      </c>
      <c r="C21" s="57">
        <v>-3819</v>
      </c>
      <c r="D21" s="57">
        <v>25420</v>
      </c>
      <c r="E21" s="57">
        <v>40578</v>
      </c>
      <c r="F21" s="57">
        <v>0</v>
      </c>
      <c r="G21" s="57">
        <v>38404</v>
      </c>
      <c r="H21" s="57">
        <v>2733</v>
      </c>
      <c r="I21" s="57">
        <v>0</v>
      </c>
      <c r="J21" s="57">
        <v>-62</v>
      </c>
      <c r="K21" s="57">
        <v>0</v>
      </c>
      <c r="L21" s="57">
        <v>103254</v>
      </c>
    </row>
    <row r="22" spans="1:12" ht="15" x14ac:dyDescent="0.35">
      <c r="A22" s="117">
        <v>1900</v>
      </c>
      <c r="B22" s="60" t="s">
        <v>233</v>
      </c>
      <c r="C22" s="61">
        <v>253683</v>
      </c>
      <c r="D22" s="61">
        <v>283882</v>
      </c>
      <c r="E22" s="61">
        <v>1061630</v>
      </c>
      <c r="F22" s="61">
        <v>93054</v>
      </c>
      <c r="G22" s="61">
        <v>302311</v>
      </c>
      <c r="H22" s="61">
        <v>300209</v>
      </c>
      <c r="I22" s="61">
        <v>136985</v>
      </c>
      <c r="J22" s="61">
        <v>369714</v>
      </c>
      <c r="K22" s="61">
        <v>-25062</v>
      </c>
      <c r="L22" s="61">
        <v>2776406</v>
      </c>
    </row>
    <row r="23" spans="1:12" ht="27.75" x14ac:dyDescent="0.35">
      <c r="A23" s="117">
        <v>1910</v>
      </c>
      <c r="B23" s="56" t="s">
        <v>235</v>
      </c>
      <c r="C23" s="61">
        <v>27625</v>
      </c>
      <c r="D23" s="61">
        <v>5676</v>
      </c>
      <c r="E23" s="61">
        <v>27046</v>
      </c>
      <c r="F23" s="61">
        <v>0</v>
      </c>
      <c r="G23" s="61">
        <v>860</v>
      </c>
      <c r="H23" s="61">
        <v>87</v>
      </c>
      <c r="I23" s="61">
        <v>266</v>
      </c>
      <c r="J23" s="61">
        <v>374238</v>
      </c>
      <c r="K23" s="61">
        <v>0</v>
      </c>
      <c r="L23" s="61">
        <v>435798</v>
      </c>
    </row>
    <row r="24" spans="1:12" ht="15" x14ac:dyDescent="0.35">
      <c r="A24" s="117">
        <v>1920</v>
      </c>
      <c r="B24" s="58" t="s">
        <v>234</v>
      </c>
      <c r="C24" s="62">
        <v>281308</v>
      </c>
      <c r="D24" s="62">
        <v>289558</v>
      </c>
      <c r="E24" s="62">
        <v>1088676</v>
      </c>
      <c r="F24" s="62">
        <v>93054</v>
      </c>
      <c r="G24" s="62">
        <v>303171</v>
      </c>
      <c r="H24" s="62">
        <v>300296</v>
      </c>
      <c r="I24" s="62">
        <v>137251</v>
      </c>
      <c r="J24" s="62">
        <v>743952</v>
      </c>
      <c r="K24" s="62">
        <v>-25062</v>
      </c>
      <c r="L24" s="62">
        <v>3212204</v>
      </c>
    </row>
    <row r="25" spans="1:12" ht="15" x14ac:dyDescent="0.35">
      <c r="A25" s="117"/>
      <c r="B25" s="58"/>
      <c r="C25" s="62"/>
      <c r="D25" s="62"/>
      <c r="E25" s="62"/>
      <c r="F25" s="62"/>
      <c r="G25" s="62"/>
      <c r="H25" s="62"/>
      <c r="I25" s="62"/>
      <c r="J25" s="62"/>
      <c r="K25" s="62"/>
      <c r="L25" s="62"/>
    </row>
    <row r="26" spans="1:12" x14ac:dyDescent="0.2">
      <c r="B26" s="33"/>
      <c r="C26" s="33"/>
      <c r="D26" s="33"/>
      <c r="E26" s="33"/>
      <c r="F26" s="33"/>
      <c r="G26" s="33"/>
      <c r="H26" s="33"/>
      <c r="I26" s="33"/>
      <c r="J26" s="33"/>
      <c r="K26" s="33"/>
      <c r="L26" s="33"/>
    </row>
    <row r="27" spans="1:12" ht="25.5" x14ac:dyDescent="0.2">
      <c r="B27" s="103" t="s">
        <v>273</v>
      </c>
      <c r="C27" s="103" t="s">
        <v>218</v>
      </c>
      <c r="D27" s="103" t="s">
        <v>21</v>
      </c>
      <c r="E27" s="103" t="s">
        <v>71</v>
      </c>
      <c r="F27" s="103" t="s">
        <v>3</v>
      </c>
      <c r="G27" s="103" t="s">
        <v>143</v>
      </c>
      <c r="H27" s="103" t="s">
        <v>5</v>
      </c>
      <c r="I27" s="103" t="s">
        <v>6</v>
      </c>
      <c r="J27" s="103" t="s">
        <v>44</v>
      </c>
      <c r="K27" s="103" t="s">
        <v>87</v>
      </c>
      <c r="L27" s="103" t="s">
        <v>88</v>
      </c>
    </row>
    <row r="28" spans="1:12" x14ac:dyDescent="0.2">
      <c r="A28" s="117">
        <v>3000</v>
      </c>
      <c r="B28" s="56" t="s">
        <v>72</v>
      </c>
      <c r="C28" s="23">
        <v>4542139</v>
      </c>
      <c r="D28" s="23">
        <v>3308850</v>
      </c>
      <c r="E28" s="23">
        <v>4137397</v>
      </c>
      <c r="F28" s="23">
        <v>0</v>
      </c>
      <c r="G28" s="23">
        <v>0</v>
      </c>
      <c r="H28" s="23">
        <v>0</v>
      </c>
      <c r="I28" s="23">
        <v>0</v>
      </c>
      <c r="J28" s="23">
        <v>0</v>
      </c>
      <c r="K28" s="23">
        <v>0</v>
      </c>
      <c r="L28" s="23">
        <v>11988386</v>
      </c>
    </row>
    <row r="29" spans="1:12" ht="15" x14ac:dyDescent="0.35">
      <c r="A29" s="117">
        <v>3100</v>
      </c>
      <c r="B29" s="56" t="s">
        <v>73</v>
      </c>
      <c r="C29" s="57">
        <v>273029</v>
      </c>
      <c r="D29" s="57">
        <v>234511</v>
      </c>
      <c r="E29" s="57">
        <v>1124987</v>
      </c>
      <c r="F29" s="57">
        <v>0</v>
      </c>
      <c r="G29" s="57">
        <v>0</v>
      </c>
      <c r="H29" s="57">
        <v>0</v>
      </c>
      <c r="I29" s="57">
        <v>0</v>
      </c>
      <c r="J29" s="57">
        <v>0</v>
      </c>
      <c r="K29" s="57">
        <v>0</v>
      </c>
      <c r="L29" s="57">
        <v>1632527</v>
      </c>
    </row>
    <row r="30" spans="1:12" x14ac:dyDescent="0.2">
      <c r="A30" s="117">
        <v>3200</v>
      </c>
      <c r="B30" s="56" t="s">
        <v>75</v>
      </c>
      <c r="C30" s="23">
        <v>4269110</v>
      </c>
      <c r="D30" s="23">
        <v>3074339</v>
      </c>
      <c r="E30" s="23">
        <v>3012410</v>
      </c>
      <c r="F30" s="23">
        <v>0</v>
      </c>
      <c r="G30" s="23">
        <v>0</v>
      </c>
      <c r="H30" s="23">
        <v>0</v>
      </c>
      <c r="I30" s="23">
        <v>0</v>
      </c>
      <c r="J30" s="23">
        <v>0</v>
      </c>
      <c r="K30" s="23">
        <v>0</v>
      </c>
      <c r="L30" s="23">
        <v>10355859</v>
      </c>
    </row>
    <row r="31" spans="1:12" x14ac:dyDescent="0.2">
      <c r="A31" s="117">
        <v>3300</v>
      </c>
      <c r="B31" s="56" t="s">
        <v>74</v>
      </c>
      <c r="C31" s="23">
        <v>8510675</v>
      </c>
      <c r="D31" s="23">
        <v>913918</v>
      </c>
      <c r="E31" s="23">
        <v>192026</v>
      </c>
      <c r="F31" s="23">
        <v>100985</v>
      </c>
      <c r="G31" s="23">
        <v>27750</v>
      </c>
      <c r="H31" s="23">
        <v>18361</v>
      </c>
      <c r="I31" s="23">
        <v>160590</v>
      </c>
      <c r="J31" s="23">
        <v>6407</v>
      </c>
      <c r="K31" s="23">
        <v>-20396</v>
      </c>
      <c r="L31" s="23">
        <v>9910316</v>
      </c>
    </row>
    <row r="32" spans="1:12" x14ac:dyDescent="0.2">
      <c r="A32" s="117">
        <v>3400</v>
      </c>
      <c r="B32" s="56" t="s">
        <v>9</v>
      </c>
      <c r="C32" s="23">
        <v>607839</v>
      </c>
      <c r="D32" s="23">
        <v>0</v>
      </c>
      <c r="E32" s="23">
        <v>0</v>
      </c>
      <c r="F32" s="23">
        <v>750982</v>
      </c>
      <c r="G32" s="23">
        <v>399068</v>
      </c>
      <c r="H32" s="23">
        <v>4624</v>
      </c>
      <c r="I32" s="23">
        <v>824</v>
      </c>
      <c r="J32" s="23">
        <v>3110</v>
      </c>
      <c r="K32" s="23">
        <v>-44831</v>
      </c>
      <c r="L32" s="23">
        <v>1721616</v>
      </c>
    </row>
    <row r="33" spans="1:12" x14ac:dyDescent="0.2">
      <c r="A33" s="117">
        <v>3500</v>
      </c>
      <c r="B33" s="56" t="s">
        <v>76</v>
      </c>
      <c r="C33" s="23">
        <v>38166</v>
      </c>
      <c r="D33" s="23">
        <v>42817</v>
      </c>
      <c r="E33" s="23">
        <v>248594</v>
      </c>
      <c r="F33" s="23">
        <v>0</v>
      </c>
      <c r="G33" s="23">
        <v>0</v>
      </c>
      <c r="H33" s="23">
        <v>777872</v>
      </c>
      <c r="I33" s="23">
        <v>0</v>
      </c>
      <c r="J33" s="23">
        <v>0</v>
      </c>
      <c r="K33" s="23">
        <v>-219719</v>
      </c>
      <c r="L33" s="23">
        <v>887730</v>
      </c>
    </row>
    <row r="34" spans="1:12" x14ac:dyDescent="0.2">
      <c r="A34" s="117">
        <v>3600</v>
      </c>
      <c r="B34" s="56" t="s">
        <v>77</v>
      </c>
      <c r="C34" s="23">
        <v>0</v>
      </c>
      <c r="D34" s="23">
        <v>0</v>
      </c>
      <c r="E34" s="23">
        <v>0</v>
      </c>
      <c r="F34" s="23">
        <v>0</v>
      </c>
      <c r="G34" s="23">
        <v>329000</v>
      </c>
      <c r="H34" s="23">
        <v>0</v>
      </c>
      <c r="I34" s="23">
        <v>0</v>
      </c>
      <c r="J34" s="23">
        <v>0</v>
      </c>
      <c r="K34" s="23">
        <v>0</v>
      </c>
      <c r="L34" s="23">
        <v>329000</v>
      </c>
    </row>
    <row r="35" spans="1:12" x14ac:dyDescent="0.2">
      <c r="A35" s="117">
        <v>3650</v>
      </c>
      <c r="B35" s="56" t="s">
        <v>78</v>
      </c>
      <c r="C35" s="23">
        <v>0</v>
      </c>
      <c r="D35" s="23">
        <v>0</v>
      </c>
      <c r="E35" s="23">
        <v>0</v>
      </c>
      <c r="F35" s="23">
        <v>0</v>
      </c>
      <c r="G35" s="23">
        <v>0</v>
      </c>
      <c r="H35" s="23">
        <v>0</v>
      </c>
      <c r="I35" s="23">
        <v>178784</v>
      </c>
      <c r="J35" s="23">
        <v>0</v>
      </c>
      <c r="K35" s="23">
        <v>0</v>
      </c>
      <c r="L35" s="23">
        <v>178784</v>
      </c>
    </row>
    <row r="36" spans="1:12" ht="15" x14ac:dyDescent="0.35">
      <c r="A36" s="117">
        <v>3700</v>
      </c>
      <c r="B36" s="56" t="s">
        <v>13</v>
      </c>
      <c r="C36" s="57">
        <v>854</v>
      </c>
      <c r="D36" s="57">
        <v>113454</v>
      </c>
      <c r="E36" s="57">
        <v>0</v>
      </c>
      <c r="F36" s="57">
        <v>18386</v>
      </c>
      <c r="G36" s="57">
        <v>6754</v>
      </c>
      <c r="H36" s="57">
        <v>17996</v>
      </c>
      <c r="I36" s="57">
        <v>0</v>
      </c>
      <c r="J36" s="57">
        <v>98</v>
      </c>
      <c r="K36" s="57">
        <v>-1405</v>
      </c>
      <c r="L36" s="57">
        <v>156137</v>
      </c>
    </row>
    <row r="37" spans="1:12" ht="15" x14ac:dyDescent="0.35">
      <c r="A37" s="117">
        <v>3800</v>
      </c>
      <c r="B37" s="58" t="s">
        <v>79</v>
      </c>
      <c r="C37" s="57">
        <v>13426644</v>
      </c>
      <c r="D37" s="57">
        <v>4144528</v>
      </c>
      <c r="E37" s="57">
        <v>3453030</v>
      </c>
      <c r="F37" s="57">
        <v>870353</v>
      </c>
      <c r="G37" s="57">
        <v>762572</v>
      </c>
      <c r="H37" s="57">
        <v>818853</v>
      </c>
      <c r="I37" s="57">
        <v>340198</v>
      </c>
      <c r="J37" s="57">
        <v>9615</v>
      </c>
      <c r="K37" s="57">
        <v>-286351</v>
      </c>
      <c r="L37" s="57">
        <v>23539442</v>
      </c>
    </row>
    <row r="38" spans="1:12" ht="25.5" x14ac:dyDescent="0.2">
      <c r="A38" s="117">
        <v>3900</v>
      </c>
      <c r="B38" s="56" t="s">
        <v>80</v>
      </c>
      <c r="C38" s="23">
        <v>12782987</v>
      </c>
      <c r="D38" s="23">
        <v>3576357</v>
      </c>
      <c r="E38" s="23">
        <v>2848452</v>
      </c>
      <c r="F38" s="23">
        <v>88921</v>
      </c>
      <c r="G38" s="23">
        <v>0</v>
      </c>
      <c r="H38" s="23">
        <v>0</v>
      </c>
      <c r="I38" s="23">
        <v>0</v>
      </c>
      <c r="J38" s="23">
        <v>0</v>
      </c>
      <c r="K38" s="23">
        <v>0</v>
      </c>
      <c r="L38" s="23">
        <v>19296717</v>
      </c>
    </row>
    <row r="39" spans="1:12" ht="27.75" x14ac:dyDescent="0.35">
      <c r="A39" s="117">
        <v>4000</v>
      </c>
      <c r="B39" s="56" t="s">
        <v>81</v>
      </c>
      <c r="C39" s="57">
        <v>274686</v>
      </c>
      <c r="D39" s="57">
        <v>419814</v>
      </c>
      <c r="E39" s="57">
        <v>979490</v>
      </c>
      <c r="F39" s="57">
        <v>0</v>
      </c>
      <c r="G39" s="57">
        <v>0</v>
      </c>
      <c r="H39" s="57">
        <v>0</v>
      </c>
      <c r="I39" s="57">
        <v>0</v>
      </c>
      <c r="J39" s="57">
        <v>0</v>
      </c>
      <c r="K39" s="57">
        <v>0</v>
      </c>
      <c r="L39" s="57">
        <v>1673990</v>
      </c>
    </row>
    <row r="40" spans="1:12" ht="38.25" x14ac:dyDescent="0.2">
      <c r="A40" s="117">
        <v>4100</v>
      </c>
      <c r="B40" s="56" t="s">
        <v>82</v>
      </c>
      <c r="C40" s="23">
        <v>12508301</v>
      </c>
      <c r="D40" s="23">
        <v>3156543</v>
      </c>
      <c r="E40" s="23">
        <v>1868962</v>
      </c>
      <c r="F40" s="23">
        <v>88921</v>
      </c>
      <c r="G40" s="23">
        <v>0</v>
      </c>
      <c r="H40" s="23">
        <v>0</v>
      </c>
      <c r="I40" s="23">
        <v>0</v>
      </c>
      <c r="J40" s="23">
        <v>0</v>
      </c>
      <c r="K40" s="23">
        <v>0</v>
      </c>
      <c r="L40" s="23">
        <v>17622727</v>
      </c>
    </row>
    <row r="41" spans="1:12" x14ac:dyDescent="0.2">
      <c r="A41" s="117">
        <v>4200</v>
      </c>
      <c r="B41" s="56" t="s">
        <v>83</v>
      </c>
      <c r="C41" s="23">
        <v>597982</v>
      </c>
      <c r="D41" s="23">
        <v>517803</v>
      </c>
      <c r="E41" s="23">
        <v>805041</v>
      </c>
      <c r="F41" s="23">
        <v>376687</v>
      </c>
      <c r="G41" s="23">
        <v>67375</v>
      </c>
      <c r="H41" s="23">
        <v>0</v>
      </c>
      <c r="I41" s="23">
        <v>5776</v>
      </c>
      <c r="J41" s="23">
        <v>0</v>
      </c>
      <c r="K41" s="23">
        <v>-194965</v>
      </c>
      <c r="L41" s="23">
        <v>2175699</v>
      </c>
    </row>
    <row r="42" spans="1:12" x14ac:dyDescent="0.2">
      <c r="A42" s="117">
        <v>4300</v>
      </c>
      <c r="B42" s="56" t="s">
        <v>15</v>
      </c>
      <c r="C42" s="23">
        <v>398244</v>
      </c>
      <c r="D42" s="23">
        <v>169824</v>
      </c>
      <c r="E42" s="23">
        <v>143210</v>
      </c>
      <c r="F42" s="23">
        <v>274776</v>
      </c>
      <c r="G42" s="23">
        <v>412520</v>
      </c>
      <c r="H42" s="23">
        <v>481680</v>
      </c>
      <c r="I42" s="23">
        <v>126933</v>
      </c>
      <c r="J42" s="23">
        <v>150590</v>
      </c>
      <c r="K42" s="23">
        <v>-51909</v>
      </c>
      <c r="L42" s="23">
        <v>2105868</v>
      </c>
    </row>
    <row r="43" spans="1:12" ht="15" x14ac:dyDescent="0.35">
      <c r="A43" s="117">
        <v>4400</v>
      </c>
      <c r="B43" s="56" t="s">
        <v>16</v>
      </c>
      <c r="C43" s="57">
        <v>3252</v>
      </c>
      <c r="D43" s="57">
        <v>0</v>
      </c>
      <c r="E43" s="57">
        <v>0</v>
      </c>
      <c r="F43" s="57">
        <v>36620</v>
      </c>
      <c r="G43" s="57">
        <v>42072</v>
      </c>
      <c r="H43" s="57">
        <v>25773</v>
      </c>
      <c r="I43" s="57">
        <v>8118</v>
      </c>
      <c r="J43" s="57">
        <v>20779</v>
      </c>
      <c r="K43" s="57">
        <v>-454</v>
      </c>
      <c r="L43" s="57">
        <v>136160</v>
      </c>
    </row>
    <row r="44" spans="1:12" ht="15" x14ac:dyDescent="0.35">
      <c r="A44" s="117">
        <v>4500</v>
      </c>
      <c r="B44" s="59" t="s">
        <v>84</v>
      </c>
      <c r="C44" s="57">
        <v>28687</v>
      </c>
      <c r="D44" s="57">
        <v>0</v>
      </c>
      <c r="E44" s="57">
        <v>12679</v>
      </c>
      <c r="F44" s="57">
        <v>20639</v>
      </c>
      <c r="G44" s="57">
        <v>12747</v>
      </c>
      <c r="H44" s="57">
        <v>5473</v>
      </c>
      <c r="I44" s="57">
        <v>108045</v>
      </c>
      <c r="J44" s="57">
        <v>223185</v>
      </c>
      <c r="K44" s="57">
        <v>-17738</v>
      </c>
      <c r="L44" s="57">
        <v>393717</v>
      </c>
    </row>
    <row r="45" spans="1:12" ht="15" x14ac:dyDescent="0.35">
      <c r="A45" s="117">
        <v>4600</v>
      </c>
      <c r="B45" s="58" t="s">
        <v>85</v>
      </c>
      <c r="C45" s="57">
        <v>13536466</v>
      </c>
      <c r="D45" s="57">
        <v>3844170</v>
      </c>
      <c r="E45" s="57">
        <v>2829892</v>
      </c>
      <c r="F45" s="57">
        <v>797643</v>
      </c>
      <c r="G45" s="57">
        <v>534714</v>
      </c>
      <c r="H45" s="57">
        <v>512926</v>
      </c>
      <c r="I45" s="57">
        <v>248872</v>
      </c>
      <c r="J45" s="57">
        <v>394554</v>
      </c>
      <c r="K45" s="57">
        <v>-265066</v>
      </c>
      <c r="L45" s="57">
        <v>22434171</v>
      </c>
    </row>
    <row r="46" spans="1:12" ht="15" x14ac:dyDescent="0.35">
      <c r="A46" s="117">
        <v>4700</v>
      </c>
      <c r="B46" s="56" t="s">
        <v>86</v>
      </c>
      <c r="C46" s="61">
        <v>9150</v>
      </c>
      <c r="D46" s="61">
        <v>25970</v>
      </c>
      <c r="E46" s="61">
        <v>-3601</v>
      </c>
      <c r="F46" s="61">
        <v>306</v>
      </c>
      <c r="G46" s="61">
        <v>12688</v>
      </c>
      <c r="H46" s="61">
        <v>1055</v>
      </c>
      <c r="I46" s="61">
        <v>0</v>
      </c>
      <c r="J46" s="61">
        <v>-3155</v>
      </c>
      <c r="K46" s="61">
        <v>0</v>
      </c>
      <c r="L46" s="61">
        <v>42413</v>
      </c>
    </row>
    <row r="47" spans="1:12" ht="15" x14ac:dyDescent="0.35">
      <c r="A47" s="117">
        <v>4800</v>
      </c>
      <c r="B47" s="60" t="s">
        <v>233</v>
      </c>
      <c r="C47" s="62">
        <v>-100672</v>
      </c>
      <c r="D47" s="62">
        <v>326328</v>
      </c>
      <c r="E47" s="62">
        <v>619537</v>
      </c>
      <c r="F47" s="62">
        <v>73016</v>
      </c>
      <c r="G47" s="62">
        <v>240546</v>
      </c>
      <c r="H47" s="62">
        <v>306982</v>
      </c>
      <c r="I47" s="62">
        <v>91326</v>
      </c>
      <c r="J47" s="62">
        <v>-388094</v>
      </c>
      <c r="K47" s="62">
        <v>-21285</v>
      </c>
      <c r="L47" s="62">
        <v>1147684</v>
      </c>
    </row>
    <row r="48" spans="1:12" ht="25.5" x14ac:dyDescent="0.2">
      <c r="A48" s="117">
        <v>4900</v>
      </c>
      <c r="B48" s="56" t="s">
        <v>235</v>
      </c>
      <c r="C48" s="23">
        <v>109507</v>
      </c>
      <c r="D48" s="23">
        <v>21293</v>
      </c>
      <c r="E48" s="23">
        <v>83888</v>
      </c>
      <c r="F48" s="23">
        <v>0</v>
      </c>
      <c r="G48" s="23">
        <v>792</v>
      </c>
      <c r="H48" s="23">
        <v>30</v>
      </c>
      <c r="I48" s="23">
        <v>0</v>
      </c>
      <c r="J48" s="23">
        <v>250169</v>
      </c>
      <c r="K48" s="23">
        <v>0</v>
      </c>
      <c r="L48" s="23">
        <v>465679</v>
      </c>
    </row>
    <row r="49" spans="1:12" ht="15" x14ac:dyDescent="0.35">
      <c r="A49" s="117">
        <v>5000</v>
      </c>
      <c r="B49" s="58" t="s">
        <v>234</v>
      </c>
      <c r="C49" s="57">
        <v>8835</v>
      </c>
      <c r="D49" s="57">
        <v>347621</v>
      </c>
      <c r="E49" s="57">
        <v>703425</v>
      </c>
      <c r="F49" s="57">
        <v>73016</v>
      </c>
      <c r="G49" s="57">
        <v>241338</v>
      </c>
      <c r="H49" s="57">
        <v>307012</v>
      </c>
      <c r="I49" s="57">
        <v>91326</v>
      </c>
      <c r="J49" s="57">
        <v>-137925</v>
      </c>
      <c r="K49" s="57">
        <v>-21285</v>
      </c>
      <c r="L49" s="57">
        <v>1613363</v>
      </c>
    </row>
    <row r="50" spans="1:12" x14ac:dyDescent="0.2">
      <c r="B50" s="56"/>
    </row>
    <row r="51" spans="1:12" x14ac:dyDescent="0.2">
      <c r="B51" s="56"/>
    </row>
  </sheetData>
  <sheetProtection selectLockedCell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30D18-67FC-4C4A-9AF5-183500F0E9D4}">
  <sheetPr>
    <tabColor theme="5" tint="0.39997558519241921"/>
  </sheetPr>
  <dimension ref="A1:H61"/>
  <sheetViews>
    <sheetView showGridLines="0" topLeftCell="C2" zoomScaleNormal="100" workbookViewId="0">
      <selection activeCell="E47" sqref="E47"/>
    </sheetView>
  </sheetViews>
  <sheetFormatPr defaultRowHeight="14.25" x14ac:dyDescent="0.2"/>
  <cols>
    <col min="1" max="1" width="9.125" style="12" hidden="1" customWidth="1"/>
    <col min="2" max="2" width="6.125" style="12" hidden="1" customWidth="1"/>
    <col min="3" max="3" width="40.625" style="12" customWidth="1"/>
    <col min="4" max="5" width="15.625" style="12" customWidth="1"/>
    <col min="6" max="6" width="15.625" customWidth="1"/>
    <col min="7" max="8" width="15.625" style="12" customWidth="1"/>
    <col min="9" max="16384" width="9" style="12"/>
  </cols>
  <sheetData>
    <row r="1" spans="1:7" hidden="1" x14ac:dyDescent="0.2">
      <c r="D1" s="12">
        <v>20</v>
      </c>
      <c r="E1" s="12">
        <v>10</v>
      </c>
    </row>
    <row r="2" spans="1:7" x14ac:dyDescent="0.2">
      <c r="B2" s="14"/>
      <c r="C2" s="65"/>
      <c r="D2" s="243" t="s">
        <v>71</v>
      </c>
      <c r="E2" s="243"/>
      <c r="F2" s="243"/>
      <c r="G2" s="243"/>
    </row>
    <row r="3" spans="1:7" x14ac:dyDescent="0.2">
      <c r="A3" s="120">
        <v>2022</v>
      </c>
      <c r="B3" s="120">
        <v>2021</v>
      </c>
      <c r="C3" s="33"/>
      <c r="D3" s="116">
        <v>2023</v>
      </c>
      <c r="E3" s="116">
        <v>2024</v>
      </c>
      <c r="F3" s="116" t="s">
        <v>95</v>
      </c>
      <c r="G3" s="116" t="s">
        <v>96</v>
      </c>
    </row>
    <row r="4" spans="1:7" x14ac:dyDescent="0.2">
      <c r="A4" s="117">
        <v>100</v>
      </c>
      <c r="B4" s="117">
        <v>3000</v>
      </c>
      <c r="C4" s="56" t="s">
        <v>72</v>
      </c>
      <c r="D4" s="23">
        <f>VLOOKUP(B4,'Business Segments'!$A$2:$L$49,5,TRUE)</f>
        <v>4137397</v>
      </c>
      <c r="E4" s="23">
        <f>VLOOKUP(A4,'Business Segments'!$A$2:$L$49,5,TRUE)</f>
        <v>4659686</v>
      </c>
      <c r="F4" s="23">
        <f t="shared" ref="F4:F25" si="0">E4-D4</f>
        <v>522289</v>
      </c>
      <c r="G4" s="24">
        <f t="shared" ref="G4:G25" si="1">IFERROR(E4/D4-1,"")</f>
        <v>0.12623613349166152</v>
      </c>
    </row>
    <row r="5" spans="1:7" x14ac:dyDescent="0.2">
      <c r="A5" s="117">
        <v>200</v>
      </c>
      <c r="B5" s="117">
        <v>3100</v>
      </c>
      <c r="C5" s="56" t="s">
        <v>73</v>
      </c>
      <c r="D5" s="66">
        <f>VLOOKUP(B5,'Business Segments'!$A$2:$L$49,5,TRUE)</f>
        <v>1124987</v>
      </c>
      <c r="E5" s="66">
        <f>VLOOKUP(A5,'Business Segments'!$A$2:$L$49,5,TRUE)</f>
        <v>1242395</v>
      </c>
      <c r="F5" s="66">
        <f t="shared" si="0"/>
        <v>117408</v>
      </c>
      <c r="G5" s="67">
        <f t="shared" si="1"/>
        <v>0.10436387264919511</v>
      </c>
    </row>
    <row r="6" spans="1:7" x14ac:dyDescent="0.2">
      <c r="A6" s="117">
        <v>300</v>
      </c>
      <c r="B6" s="117">
        <v>3200</v>
      </c>
      <c r="C6" s="56" t="s">
        <v>75</v>
      </c>
      <c r="D6" s="23">
        <f>VLOOKUP(B6,'Business Segments'!$A$2:$L$49,5,TRUE)</f>
        <v>3012410</v>
      </c>
      <c r="E6" s="23">
        <f>VLOOKUP(A6,'Business Segments'!$A$2:$L$49,5,TRUE)</f>
        <v>3417291</v>
      </c>
      <c r="F6" s="23">
        <f t="shared" si="0"/>
        <v>404881</v>
      </c>
      <c r="G6" s="24">
        <f t="shared" si="1"/>
        <v>0.13440434734979645</v>
      </c>
    </row>
    <row r="7" spans="1:7" x14ac:dyDescent="0.2">
      <c r="A7" s="117">
        <v>400</v>
      </c>
      <c r="B7" s="117">
        <v>3300</v>
      </c>
      <c r="C7" s="56" t="s">
        <v>74</v>
      </c>
      <c r="D7" s="23">
        <f>VLOOKUP(B7,'Business Segments'!$A$2:$L$49,5,TRUE)</f>
        <v>192026</v>
      </c>
      <c r="E7" s="23">
        <f>VLOOKUP(A7,'Business Segments'!$A$2:$L$49,5,TRUE)</f>
        <v>321807</v>
      </c>
      <c r="F7" s="23">
        <f t="shared" si="0"/>
        <v>129781</v>
      </c>
      <c r="G7" s="24">
        <f t="shared" si="1"/>
        <v>0.67585118681845158</v>
      </c>
    </row>
    <row r="8" spans="1:7" x14ac:dyDescent="0.2">
      <c r="A8" s="117">
        <v>500</v>
      </c>
      <c r="B8" s="117">
        <v>3400</v>
      </c>
      <c r="C8" s="56" t="s">
        <v>9</v>
      </c>
      <c r="D8" s="23">
        <f>VLOOKUP(B8,'Business Segments'!$A$2:$L$49,5,TRUE)</f>
        <v>0</v>
      </c>
      <c r="E8" s="23">
        <f>VLOOKUP(A8,'Business Segments'!$A$2:$L$49,5,TRUE)</f>
        <v>0</v>
      </c>
      <c r="F8" s="23">
        <f t="shared" si="0"/>
        <v>0</v>
      </c>
      <c r="G8" s="24" t="str">
        <f t="shared" si="1"/>
        <v/>
      </c>
    </row>
    <row r="9" spans="1:7" x14ac:dyDescent="0.2">
      <c r="A9" s="117">
        <v>600</v>
      </c>
      <c r="B9" s="117">
        <v>3500</v>
      </c>
      <c r="C9" s="56" t="s">
        <v>76</v>
      </c>
      <c r="D9" s="23">
        <f>VLOOKUP(B9,'Business Segments'!$A$2:$L$49,5,TRUE)</f>
        <v>248594</v>
      </c>
      <c r="E9" s="23">
        <f>VLOOKUP(A9,'Business Segments'!$A$2:$L$49,5,TRUE)</f>
        <v>280978</v>
      </c>
      <c r="F9" s="23">
        <f t="shared" si="0"/>
        <v>32384</v>
      </c>
      <c r="G9" s="24">
        <f t="shared" si="1"/>
        <v>0.13026863077950401</v>
      </c>
    </row>
    <row r="10" spans="1:7" x14ac:dyDescent="0.2">
      <c r="A10" s="117">
        <v>700</v>
      </c>
      <c r="B10" s="117">
        <v>3600</v>
      </c>
      <c r="C10" s="56" t="s">
        <v>77</v>
      </c>
      <c r="D10" s="23">
        <f>VLOOKUP(B10,'Business Segments'!$A$2:$L$49,5,TRUE)</f>
        <v>0</v>
      </c>
      <c r="E10" s="23">
        <f>VLOOKUP(A10,'Business Segments'!$A$2:$L$49,5,TRUE)</f>
        <v>0</v>
      </c>
      <c r="F10" s="23">
        <f t="shared" si="0"/>
        <v>0</v>
      </c>
      <c r="G10" s="24" t="str">
        <f t="shared" si="1"/>
        <v/>
      </c>
    </row>
    <row r="11" spans="1:7" x14ac:dyDescent="0.2">
      <c r="A11" s="117">
        <v>700.1</v>
      </c>
      <c r="B11" s="117">
        <v>3650</v>
      </c>
      <c r="C11" s="56" t="s">
        <v>78</v>
      </c>
      <c r="D11" s="23">
        <f>VLOOKUP(B11,'Business Segments'!$A$2:$L$49,5,TRUE)</f>
        <v>0</v>
      </c>
      <c r="E11" s="23">
        <f>VLOOKUP(A11,'Business Segments'!$A$2:$L$49,5,TRUE)</f>
        <v>0</v>
      </c>
      <c r="F11" s="23">
        <f t="shared" si="0"/>
        <v>0</v>
      </c>
      <c r="G11" s="24" t="str">
        <f t="shared" si="1"/>
        <v/>
      </c>
    </row>
    <row r="12" spans="1:7" x14ac:dyDescent="0.2">
      <c r="A12" s="117">
        <v>800</v>
      </c>
      <c r="B12" s="117">
        <v>3700</v>
      </c>
      <c r="C12" s="56" t="s">
        <v>13</v>
      </c>
      <c r="D12" s="66">
        <f>VLOOKUP(B12,'Business Segments'!$A$2:$L$49,5,TRUE)</f>
        <v>0</v>
      </c>
      <c r="E12" s="66">
        <f>VLOOKUP(A12,'Business Segments'!$A$2:$L$49,5,TRUE)</f>
        <v>0</v>
      </c>
      <c r="F12" s="66">
        <f t="shared" si="0"/>
        <v>0</v>
      </c>
      <c r="G12" s="67" t="str">
        <f t="shared" si="1"/>
        <v/>
      </c>
    </row>
    <row r="13" spans="1:7" x14ac:dyDescent="0.2">
      <c r="A13" s="117">
        <v>900</v>
      </c>
      <c r="B13" s="117">
        <v>3800</v>
      </c>
      <c r="C13" s="58" t="s">
        <v>79</v>
      </c>
      <c r="D13" s="68">
        <f>VLOOKUP(B13,'Business Segments'!$A$2:$L$49,5,TRUE)</f>
        <v>3453030</v>
      </c>
      <c r="E13" s="68">
        <f>VLOOKUP(A13,'Business Segments'!$A$2:$L$49,5,TRUE)</f>
        <v>4020076</v>
      </c>
      <c r="F13" s="68">
        <f t="shared" si="0"/>
        <v>567046</v>
      </c>
      <c r="G13" s="69">
        <f t="shared" si="1"/>
        <v>0.16421693411293847</v>
      </c>
    </row>
    <row r="14" spans="1:7" ht="25.5" x14ac:dyDescent="0.2">
      <c r="A14" s="117">
        <v>1000</v>
      </c>
      <c r="B14" s="117">
        <v>3900</v>
      </c>
      <c r="C14" s="56" t="s">
        <v>80</v>
      </c>
      <c r="D14" s="23">
        <f>VLOOKUP(B14,'Business Segments'!$A$2:$L$49,5,TRUE)</f>
        <v>2848452</v>
      </c>
      <c r="E14" s="23">
        <f>VLOOKUP(A14,'Business Segments'!$A$2:$L$49,5,TRUE)</f>
        <v>2489772</v>
      </c>
      <c r="F14" s="23">
        <f t="shared" si="0"/>
        <v>-358680</v>
      </c>
      <c r="G14" s="24">
        <f t="shared" si="1"/>
        <v>-0.1259210265786469</v>
      </c>
    </row>
    <row r="15" spans="1:7" ht="25.5" x14ac:dyDescent="0.2">
      <c r="A15" s="117">
        <v>1100</v>
      </c>
      <c r="B15" s="117">
        <v>4000</v>
      </c>
      <c r="C15" s="56" t="s">
        <v>81</v>
      </c>
      <c r="D15" s="66">
        <f>VLOOKUP(B15,'Business Segments'!$A$2:$L$49,5,TRUE)</f>
        <v>979490</v>
      </c>
      <c r="E15" s="66">
        <f>VLOOKUP(A15,'Business Segments'!$A$2:$L$49,5,TRUE)</f>
        <v>544860</v>
      </c>
      <c r="F15" s="66">
        <f t="shared" si="0"/>
        <v>-434630</v>
      </c>
      <c r="G15" s="67">
        <f t="shared" si="1"/>
        <v>-0.4437309211936824</v>
      </c>
    </row>
    <row r="16" spans="1:7" ht="38.25" x14ac:dyDescent="0.2">
      <c r="A16" s="117">
        <v>1200</v>
      </c>
      <c r="B16" s="117">
        <v>4100</v>
      </c>
      <c r="C16" s="56" t="s">
        <v>82</v>
      </c>
      <c r="D16" s="23">
        <f>VLOOKUP(B16,'Business Segments'!$A$2:$L$49,5,TRUE)</f>
        <v>1868962</v>
      </c>
      <c r="E16" s="23">
        <f>VLOOKUP(A16,'Business Segments'!$A$2:$L$49,5,TRUE)</f>
        <v>1944912</v>
      </c>
      <c r="F16" s="23">
        <f t="shared" si="0"/>
        <v>75950</v>
      </c>
      <c r="G16" s="24">
        <f t="shared" si="1"/>
        <v>4.0637530351071982E-2</v>
      </c>
    </row>
    <row r="17" spans="1:8" x14ac:dyDescent="0.2">
      <c r="A17" s="117">
        <v>1300</v>
      </c>
      <c r="B17" s="117">
        <v>4200</v>
      </c>
      <c r="C17" s="56" t="s">
        <v>83</v>
      </c>
      <c r="D17" s="23">
        <f>VLOOKUP(B17,'Business Segments'!$A$2:$L$49,5,TRUE)</f>
        <v>805041</v>
      </c>
      <c r="E17" s="23">
        <f>VLOOKUP(A17,'Business Segments'!$A$2:$L$49,5,TRUE)</f>
        <v>903049</v>
      </c>
      <c r="F17" s="23">
        <f t="shared" si="0"/>
        <v>98008</v>
      </c>
      <c r="G17" s="24">
        <f t="shared" si="1"/>
        <v>0.12174286775456156</v>
      </c>
    </row>
    <row r="18" spans="1:8" x14ac:dyDescent="0.2">
      <c r="A18" s="117">
        <v>1400</v>
      </c>
      <c r="B18" s="117">
        <v>4300</v>
      </c>
      <c r="C18" s="56" t="s">
        <v>15</v>
      </c>
      <c r="D18" s="23">
        <f>VLOOKUP(B18,'Business Segments'!$A$2:$L$49,5,TRUE)</f>
        <v>143210</v>
      </c>
      <c r="E18" s="23">
        <f>VLOOKUP(A18,'Business Segments'!$A$2:$L$49,5,TRUE)</f>
        <v>138146</v>
      </c>
      <c r="F18" s="23">
        <f t="shared" si="0"/>
        <v>-5064</v>
      </c>
      <c r="G18" s="24">
        <f t="shared" si="1"/>
        <v>-3.5360659171845499E-2</v>
      </c>
    </row>
    <row r="19" spans="1:8" x14ac:dyDescent="0.2">
      <c r="A19" s="117">
        <v>1500</v>
      </c>
      <c r="B19" s="117">
        <v>4400</v>
      </c>
      <c r="C19" s="56" t="s">
        <v>16</v>
      </c>
      <c r="D19" s="23">
        <f>VLOOKUP(B19,'Business Segments'!$A$2:$L$49,5,TRUE)</f>
        <v>0</v>
      </c>
      <c r="E19" s="23">
        <f>VLOOKUP(A19,'Business Segments'!$A$2:$L$49,5,TRUE)</f>
        <v>4028</v>
      </c>
      <c r="F19" s="23">
        <f t="shared" si="0"/>
        <v>4028</v>
      </c>
      <c r="G19" s="24" t="str">
        <f t="shared" si="1"/>
        <v/>
      </c>
    </row>
    <row r="20" spans="1:8" x14ac:dyDescent="0.2">
      <c r="A20" s="119">
        <v>1600</v>
      </c>
      <c r="B20" s="117">
        <v>4500</v>
      </c>
      <c r="C20" s="59" t="s">
        <v>84</v>
      </c>
      <c r="D20" s="66">
        <f>VLOOKUP(B20,'Business Segments'!$A$2:$L$49,5,TRUE)</f>
        <v>12679</v>
      </c>
      <c r="E20" s="66">
        <f>VLOOKUP(A20,'Business Segments'!$A$2:$L$49,5,TRUE)</f>
        <v>8889</v>
      </c>
      <c r="F20" s="66">
        <f t="shared" si="0"/>
        <v>-3790</v>
      </c>
      <c r="G20" s="67">
        <f t="shared" si="1"/>
        <v>-0.29891947314456979</v>
      </c>
    </row>
    <row r="21" spans="1:8" x14ac:dyDescent="0.2">
      <c r="A21" s="117">
        <v>1700</v>
      </c>
      <c r="B21" s="117">
        <v>4600</v>
      </c>
      <c r="C21" s="58" t="s">
        <v>85</v>
      </c>
      <c r="D21" s="68">
        <f>VLOOKUP(B21,'Business Segments'!$A$2:$L$49,5,TRUE)</f>
        <v>2829892</v>
      </c>
      <c r="E21" s="68">
        <f>VLOOKUP(A21,'Business Segments'!$A$2:$L$49,5,TRUE)</f>
        <v>2999024</v>
      </c>
      <c r="F21" s="68">
        <f t="shared" si="0"/>
        <v>169132</v>
      </c>
      <c r="G21" s="69">
        <f t="shared" si="1"/>
        <v>5.9766238428887064E-2</v>
      </c>
    </row>
    <row r="22" spans="1:8" x14ac:dyDescent="0.2">
      <c r="A22" s="117">
        <v>1800</v>
      </c>
      <c r="B22" s="117">
        <v>4700</v>
      </c>
      <c r="C22" s="56" t="s">
        <v>86</v>
      </c>
      <c r="D22" s="66">
        <f>VLOOKUP(B22,'Business Segments'!$A$2:$L$49,5,TRUE)</f>
        <v>-3601</v>
      </c>
      <c r="E22" s="66">
        <f>VLOOKUP(A22,'Business Segments'!$A$2:$L$49,5,TRUE)</f>
        <v>40578</v>
      </c>
      <c r="F22" s="66">
        <f t="shared" si="0"/>
        <v>44179</v>
      </c>
      <c r="G22" s="67">
        <f t="shared" si="1"/>
        <v>-12.26853651763399</v>
      </c>
    </row>
    <row r="23" spans="1:8" x14ac:dyDescent="0.2">
      <c r="A23" s="117">
        <v>1900</v>
      </c>
      <c r="B23" s="117">
        <v>4800</v>
      </c>
      <c r="C23" s="60" t="s">
        <v>233</v>
      </c>
      <c r="D23" s="70">
        <f>VLOOKUP(B23,'Business Segments'!$A$2:$L$49,5,TRUE)</f>
        <v>619537</v>
      </c>
      <c r="E23" s="70">
        <f>VLOOKUP(A23,'Business Segments'!$A$2:$L$49,5,TRUE)</f>
        <v>1061630</v>
      </c>
      <c r="F23" s="70">
        <f t="shared" si="0"/>
        <v>442093</v>
      </c>
      <c r="G23" s="67">
        <f t="shared" si="1"/>
        <v>0.71358611350088852</v>
      </c>
    </row>
    <row r="24" spans="1:8" ht="25.5" x14ac:dyDescent="0.2">
      <c r="A24" s="117">
        <v>1910</v>
      </c>
      <c r="B24" s="117">
        <v>4900</v>
      </c>
      <c r="C24" s="56" t="s">
        <v>235</v>
      </c>
      <c r="D24" s="71">
        <f>VLOOKUP(B24,'Business Segments'!$A$2:$L$49,5,TRUE)</f>
        <v>83888</v>
      </c>
      <c r="E24" s="71">
        <f>VLOOKUP(A24,'Business Segments'!$A$2:$L$49,5,TRUE)</f>
        <v>27046</v>
      </c>
      <c r="F24" s="72">
        <f t="shared" si="0"/>
        <v>-56842</v>
      </c>
      <c r="G24" s="24">
        <f t="shared" si="1"/>
        <v>-0.67759393477016983</v>
      </c>
    </row>
    <row r="25" spans="1:8" ht="15" thickBot="1" x14ac:dyDescent="0.25">
      <c r="A25" s="117">
        <v>1920</v>
      </c>
      <c r="B25" s="117">
        <v>5000</v>
      </c>
      <c r="C25" s="58" t="s">
        <v>234</v>
      </c>
      <c r="D25" s="73">
        <f>VLOOKUP(B25,'Business Segments'!$A$2:$L$49,5,TRUE)</f>
        <v>703425</v>
      </c>
      <c r="E25" s="73">
        <f>VLOOKUP(A25,'Business Segments'!$A$2:$L$49,5,TRUE)</f>
        <v>1088676</v>
      </c>
      <c r="F25" s="72">
        <f t="shared" si="0"/>
        <v>385251</v>
      </c>
      <c r="G25" s="24">
        <f t="shared" si="1"/>
        <v>0.54767885702100427</v>
      </c>
    </row>
    <row r="26" spans="1:8" ht="15" thickTop="1" x14ac:dyDescent="0.2">
      <c r="A26" s="18"/>
      <c r="B26" s="18"/>
      <c r="C26" s="33"/>
      <c r="D26" s="33"/>
      <c r="E26" s="33"/>
      <c r="G26" s="33"/>
      <c r="H26" s="33"/>
    </row>
    <row r="27" spans="1:8" x14ac:dyDescent="0.2">
      <c r="A27" s="18"/>
      <c r="B27" s="18"/>
      <c r="C27" s="33"/>
      <c r="D27" s="33"/>
      <c r="E27" s="33"/>
      <c r="G27" s="33"/>
      <c r="H27" s="33"/>
    </row>
    <row r="28" spans="1:8" ht="25.5" x14ac:dyDescent="0.2">
      <c r="A28" s="18"/>
      <c r="B28" s="18"/>
      <c r="C28" s="74" t="s">
        <v>212</v>
      </c>
      <c r="D28" s="33"/>
      <c r="E28" s="33"/>
      <c r="G28" s="33"/>
      <c r="H28" s="33"/>
    </row>
    <row r="29" spans="1:8" x14ac:dyDescent="0.2">
      <c r="A29" s="18">
        <v>58</v>
      </c>
      <c r="B29" s="18"/>
      <c r="C29" s="56" t="s">
        <v>110</v>
      </c>
      <c r="D29" s="23">
        <v>295.31200000000001</v>
      </c>
      <c r="E29" s="23">
        <v>296.32</v>
      </c>
      <c r="G29" s="125"/>
      <c r="H29" s="125"/>
    </row>
    <row r="30" spans="1:8" x14ac:dyDescent="0.2">
      <c r="A30" s="18">
        <v>59</v>
      </c>
      <c r="B30" s="18"/>
      <c r="C30" s="56" t="s">
        <v>111</v>
      </c>
      <c r="D30" s="23">
        <v>107.092</v>
      </c>
      <c r="E30" s="23">
        <v>189.77600000000001</v>
      </c>
      <c r="G30" s="125"/>
      <c r="H30" s="125"/>
    </row>
    <row r="31" spans="1:8" x14ac:dyDescent="0.2">
      <c r="A31" s="18">
        <v>60</v>
      </c>
      <c r="B31" s="18"/>
      <c r="C31" s="56" t="s">
        <v>112</v>
      </c>
      <c r="D31" s="23">
        <v>23.722000000000001</v>
      </c>
      <c r="E31" s="23">
        <v>292.90499999999997</v>
      </c>
      <c r="G31" s="125"/>
      <c r="H31" s="125"/>
    </row>
    <row r="32" spans="1:8" x14ac:dyDescent="0.2">
      <c r="A32" s="18">
        <v>61</v>
      </c>
      <c r="B32" s="18"/>
      <c r="C32" s="56" t="s">
        <v>113</v>
      </c>
      <c r="D32" s="23">
        <v>277.29899999999998</v>
      </c>
      <c r="E32" s="23">
        <v>310.17500000000001</v>
      </c>
      <c r="G32" s="125"/>
      <c r="H32" s="125"/>
    </row>
    <row r="33" spans="1:8" ht="26.25" thickBot="1" x14ac:dyDescent="0.25">
      <c r="A33" s="18">
        <v>62</v>
      </c>
      <c r="B33" s="18"/>
      <c r="C33" s="58" t="s">
        <v>109</v>
      </c>
      <c r="D33" s="55">
        <v>703.42499999999995</v>
      </c>
      <c r="E33" s="55">
        <v>1089.1759999999999</v>
      </c>
      <c r="G33" s="125"/>
      <c r="H33" s="125"/>
    </row>
    <row r="34" spans="1:8" ht="15" thickTop="1" x14ac:dyDescent="0.2">
      <c r="A34" s="18"/>
      <c r="B34" s="18"/>
      <c r="C34" s="33"/>
      <c r="D34" s="33"/>
      <c r="E34" s="33"/>
      <c r="G34" s="33"/>
      <c r="H34" s="33"/>
    </row>
    <row r="35" spans="1:8" x14ac:dyDescent="0.2">
      <c r="A35" s="18"/>
      <c r="B35" s="18"/>
      <c r="C35" s="74" t="s">
        <v>211</v>
      </c>
      <c r="D35" s="33"/>
      <c r="E35" s="33"/>
      <c r="G35" s="33"/>
      <c r="H35" s="33"/>
    </row>
    <row r="36" spans="1:8" x14ac:dyDescent="0.2">
      <c r="A36" s="18">
        <v>63</v>
      </c>
      <c r="B36" s="18"/>
      <c r="C36" s="56" t="s">
        <v>110</v>
      </c>
      <c r="D36" s="23">
        <v>259</v>
      </c>
      <c r="E36" s="23">
        <v>224</v>
      </c>
      <c r="G36" s="125"/>
      <c r="H36" s="125"/>
    </row>
    <row r="37" spans="1:8" x14ac:dyDescent="0.2">
      <c r="A37" s="18">
        <v>64</v>
      </c>
      <c r="B37" s="18"/>
      <c r="C37" s="56" t="s">
        <v>111</v>
      </c>
      <c r="D37" s="23">
        <v>114</v>
      </c>
      <c r="E37" s="23">
        <v>188</v>
      </c>
      <c r="G37" s="125"/>
      <c r="H37" s="125"/>
    </row>
    <row r="38" spans="1:8" x14ac:dyDescent="0.2">
      <c r="A38" s="18">
        <v>65</v>
      </c>
      <c r="B38" s="18"/>
      <c r="C38" s="56" t="s">
        <v>112</v>
      </c>
      <c r="D38" s="23">
        <v>31</v>
      </c>
      <c r="E38" s="23">
        <v>261</v>
      </c>
      <c r="G38" s="125"/>
      <c r="H38" s="125"/>
    </row>
    <row r="39" spans="1:8" x14ac:dyDescent="0.2">
      <c r="A39" s="18">
        <v>66</v>
      </c>
      <c r="B39" s="18"/>
      <c r="C39" s="56" t="s">
        <v>113</v>
      </c>
      <c r="D39" s="33">
        <v>234</v>
      </c>
      <c r="E39" s="33">
        <v>211</v>
      </c>
      <c r="G39" s="125"/>
      <c r="H39" s="125"/>
    </row>
    <row r="40" spans="1:8" ht="15" thickBot="1" x14ac:dyDescent="0.25">
      <c r="A40" s="18">
        <v>67</v>
      </c>
      <c r="B40" s="18"/>
      <c r="C40" s="75" t="s">
        <v>114</v>
      </c>
      <c r="D40" s="76">
        <v>638</v>
      </c>
      <c r="E40" s="76">
        <v>884</v>
      </c>
      <c r="G40" s="125"/>
      <c r="H40" s="125"/>
    </row>
    <row r="41" spans="1:8" ht="15" thickTop="1" x14ac:dyDescent="0.2">
      <c r="A41" s="18"/>
      <c r="B41" s="18"/>
      <c r="C41" s="33"/>
      <c r="D41" s="33"/>
      <c r="E41" s="33"/>
      <c r="G41" s="33"/>
      <c r="H41" s="33"/>
    </row>
    <row r="42" spans="1:8" ht="25.5" x14ac:dyDescent="0.2">
      <c r="A42" s="18"/>
      <c r="B42" s="18"/>
      <c r="C42" s="77" t="s">
        <v>237</v>
      </c>
      <c r="D42" s="33"/>
      <c r="E42" s="33"/>
      <c r="G42" s="33"/>
      <c r="H42" s="33"/>
    </row>
    <row r="43" spans="1:8" x14ac:dyDescent="0.2">
      <c r="A43" s="18">
        <v>68</v>
      </c>
      <c r="B43" s="18"/>
      <c r="C43" s="56" t="s">
        <v>115</v>
      </c>
      <c r="D43" s="23">
        <v>638</v>
      </c>
      <c r="E43" s="23">
        <v>884</v>
      </c>
      <c r="G43" s="125"/>
      <c r="H43" s="125"/>
    </row>
    <row r="44" spans="1:8" x14ac:dyDescent="0.2">
      <c r="A44" s="18">
        <v>69</v>
      </c>
      <c r="B44" s="18"/>
      <c r="C44" s="56" t="s">
        <v>119</v>
      </c>
      <c r="D44" s="23">
        <v>-56</v>
      </c>
      <c r="E44" s="23">
        <v>41</v>
      </c>
      <c r="G44" s="125"/>
      <c r="H44" s="125"/>
    </row>
    <row r="45" spans="1:8" x14ac:dyDescent="0.2">
      <c r="A45" s="18">
        <v>70</v>
      </c>
      <c r="B45" s="18"/>
      <c r="C45" s="56" t="s">
        <v>117</v>
      </c>
      <c r="D45" s="23">
        <v>143</v>
      </c>
      <c r="E45" s="23">
        <v>179</v>
      </c>
      <c r="G45" s="125"/>
      <c r="H45" s="125"/>
    </row>
    <row r="46" spans="1:8" x14ac:dyDescent="0.2">
      <c r="A46" s="18">
        <v>71</v>
      </c>
      <c r="B46" s="18"/>
      <c r="C46" s="56" t="s">
        <v>118</v>
      </c>
      <c r="D46" s="23">
        <v>-22</v>
      </c>
      <c r="E46" s="23">
        <v>-15</v>
      </c>
      <c r="G46" s="125"/>
      <c r="H46" s="125"/>
    </row>
    <row r="47" spans="1:8" ht="15" thickBot="1" x14ac:dyDescent="0.25">
      <c r="A47" s="18">
        <v>72</v>
      </c>
      <c r="B47" s="18"/>
      <c r="C47" s="60" t="s">
        <v>236</v>
      </c>
      <c r="D47" s="76">
        <v>703</v>
      </c>
      <c r="E47" s="55">
        <v>1089</v>
      </c>
      <c r="G47" s="125"/>
      <c r="H47" s="125"/>
    </row>
    <row r="48" spans="1:8" ht="15" thickTop="1" x14ac:dyDescent="0.2">
      <c r="A48" s="18"/>
      <c r="B48" s="18"/>
      <c r="C48" s="33"/>
      <c r="D48" s="33"/>
      <c r="E48" s="33"/>
      <c r="G48" s="33"/>
      <c r="H48" s="33"/>
    </row>
    <row r="49" spans="1:8" ht="38.25" x14ac:dyDescent="0.2">
      <c r="A49" s="18"/>
      <c r="B49" s="18"/>
      <c r="C49" s="77" t="s">
        <v>188</v>
      </c>
      <c r="D49" s="33"/>
      <c r="E49" s="33"/>
      <c r="G49" s="33"/>
      <c r="H49" s="33"/>
    </row>
    <row r="50" spans="1:8" x14ac:dyDescent="0.2">
      <c r="A50" s="18"/>
      <c r="B50" s="18"/>
      <c r="C50" s="78" t="s">
        <v>182</v>
      </c>
      <c r="D50" s="33"/>
      <c r="E50" s="33"/>
      <c r="G50" s="33"/>
      <c r="H50" s="33"/>
    </row>
    <row r="51" spans="1:8" x14ac:dyDescent="0.2">
      <c r="A51" s="18">
        <v>74</v>
      </c>
      <c r="B51" s="18"/>
      <c r="C51" s="56" t="s">
        <v>183</v>
      </c>
      <c r="D51" s="130">
        <v>0.79200000000000004</v>
      </c>
      <c r="E51" s="130">
        <v>0.67300000000000004</v>
      </c>
      <c r="G51" s="126"/>
      <c r="H51" s="126"/>
    </row>
    <row r="52" spans="1:8" x14ac:dyDescent="0.2">
      <c r="A52" s="18">
        <v>75</v>
      </c>
      <c r="B52" s="18"/>
      <c r="C52" s="56" t="s">
        <v>184</v>
      </c>
      <c r="D52" s="130">
        <v>0.79200000000000004</v>
      </c>
      <c r="E52" s="130">
        <v>0.67300000000000004</v>
      </c>
      <c r="G52" s="126"/>
      <c r="H52" s="126"/>
    </row>
    <row r="53" spans="1:8" x14ac:dyDescent="0.2">
      <c r="A53" s="18">
        <v>76</v>
      </c>
      <c r="B53" s="18"/>
      <c r="C53" s="56" t="s">
        <v>185</v>
      </c>
      <c r="D53" s="130">
        <v>1.016</v>
      </c>
      <c r="E53" s="130">
        <v>0.89300000000000002</v>
      </c>
      <c r="G53" s="126"/>
      <c r="H53" s="126"/>
    </row>
    <row r="54" spans="1:8" x14ac:dyDescent="0.2">
      <c r="A54" s="18">
        <v>77</v>
      </c>
      <c r="B54" s="18"/>
      <c r="C54" s="56" t="s">
        <v>186</v>
      </c>
      <c r="D54" s="130">
        <v>1.016</v>
      </c>
      <c r="E54" s="130">
        <v>0.89300000000000002</v>
      </c>
      <c r="G54" s="126"/>
      <c r="H54" s="126"/>
    </row>
    <row r="55" spans="1:8" x14ac:dyDescent="0.2">
      <c r="A55" s="18"/>
      <c r="B55" s="18"/>
      <c r="C55" s="56"/>
      <c r="D55" s="130"/>
      <c r="E55" s="130"/>
      <c r="G55" s="33"/>
      <c r="H55" s="33"/>
    </row>
    <row r="56" spans="1:8" x14ac:dyDescent="0.2">
      <c r="A56" s="18"/>
      <c r="B56" s="18"/>
      <c r="C56" s="78" t="s">
        <v>187</v>
      </c>
      <c r="D56" s="130"/>
      <c r="E56" s="130"/>
      <c r="G56" s="33"/>
      <c r="H56" s="33"/>
    </row>
    <row r="57" spans="1:8" x14ac:dyDescent="0.2">
      <c r="A57" s="18">
        <v>79</v>
      </c>
      <c r="B57" s="18"/>
      <c r="C57" s="56" t="s">
        <v>183</v>
      </c>
      <c r="D57" s="130">
        <v>0.871</v>
      </c>
      <c r="E57" s="130">
        <v>0.34399999999999997</v>
      </c>
      <c r="G57" s="126"/>
      <c r="H57" s="126"/>
    </row>
    <row r="58" spans="1:8" x14ac:dyDescent="0.2">
      <c r="A58" s="18">
        <v>80</v>
      </c>
      <c r="B58" s="18"/>
      <c r="C58" s="56" t="s">
        <v>184</v>
      </c>
      <c r="D58" s="130">
        <v>0.35599999999999998</v>
      </c>
      <c r="E58" s="130">
        <v>0.28799999999999998</v>
      </c>
      <c r="G58" s="126"/>
      <c r="H58" s="126"/>
    </row>
    <row r="59" spans="1:8" x14ac:dyDescent="0.2">
      <c r="A59" s="18">
        <v>81</v>
      </c>
      <c r="B59" s="18"/>
      <c r="C59" s="56" t="s">
        <v>185</v>
      </c>
      <c r="D59" s="130">
        <v>1.147</v>
      </c>
      <c r="E59" s="130">
        <v>0.60199999999999998</v>
      </c>
      <c r="G59" s="126"/>
      <c r="H59" s="126"/>
    </row>
    <row r="60" spans="1:8" x14ac:dyDescent="0.2">
      <c r="A60" s="18">
        <v>82</v>
      </c>
      <c r="B60" s="18"/>
      <c r="C60" s="56" t="s">
        <v>186</v>
      </c>
      <c r="D60" s="130">
        <v>0.68600000000000005</v>
      </c>
      <c r="E60" s="130">
        <v>0.52600000000000002</v>
      </c>
      <c r="G60" s="126"/>
      <c r="H60" s="126"/>
    </row>
    <row r="61" spans="1:8" x14ac:dyDescent="0.2">
      <c r="C61" s="18"/>
    </row>
  </sheetData>
  <sheetProtection selectLockedCells="1"/>
  <mergeCells count="1">
    <mergeCell ref="D2:G2"/>
  </mergeCells>
  <conditionalFormatting sqref="F4:F25">
    <cfRule type="cellIs" dxfId="31" priority="3" operator="lessThan">
      <formula>0</formula>
    </cfRule>
    <cfRule type="cellIs" dxfId="30" priority="4" operator="greaterThan">
      <formula>0</formula>
    </cfRule>
  </conditionalFormatting>
  <conditionalFormatting sqref="G4:G25">
    <cfRule type="cellIs" dxfId="29" priority="1" operator="lessThan">
      <formula>0</formula>
    </cfRule>
    <cfRule type="cellIs" dxfId="28" priority="2" operator="greaterThan">
      <formula>0</formula>
    </cfRule>
  </conditionalFormatting>
  <pageMargins left="0.7" right="0.7" top="0.75" bottom="0.75" header="0.3" footer="0.3"/>
  <pageSetup paperSize="9" orientation="portrait" r:id="rId1"/>
  <ignoredErrors>
    <ignoredError sqref="D4:G25"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5460E-02B1-44B2-9F55-A53260DACA93}">
  <sheetPr>
    <tabColor theme="5" tint="0.39997558519241921"/>
  </sheetPr>
  <dimension ref="A1:G70"/>
  <sheetViews>
    <sheetView showGridLines="0" topLeftCell="C14" workbookViewId="0"/>
  </sheetViews>
  <sheetFormatPr defaultRowHeight="14.25" x14ac:dyDescent="0.2"/>
  <cols>
    <col min="1" max="1" width="0" style="12" hidden="1" customWidth="1"/>
    <col min="2" max="2" width="6.875" style="12" hidden="1" customWidth="1"/>
    <col min="3" max="3" width="40.625" style="12" customWidth="1"/>
    <col min="4" max="7" width="15.625" style="12" customWidth="1"/>
    <col min="8" max="16384" width="9" style="12"/>
  </cols>
  <sheetData>
    <row r="1" spans="1:7" hidden="1" x14ac:dyDescent="0.2">
      <c r="D1" s="12">
        <v>20</v>
      </c>
      <c r="E1" s="12">
        <v>10</v>
      </c>
    </row>
    <row r="2" spans="1:7" x14ac:dyDescent="0.2">
      <c r="B2" s="14"/>
      <c r="C2" s="33"/>
      <c r="D2" s="244" t="s">
        <v>21</v>
      </c>
      <c r="E2" s="244"/>
      <c r="F2" s="244"/>
      <c r="G2" s="244"/>
    </row>
    <row r="3" spans="1:7" x14ac:dyDescent="0.2">
      <c r="A3" s="13">
        <v>2022</v>
      </c>
      <c r="B3" s="13">
        <v>2021</v>
      </c>
      <c r="C3" s="79" t="s">
        <v>172</v>
      </c>
      <c r="D3" s="116">
        <v>2023</v>
      </c>
      <c r="E3" s="116">
        <v>2024</v>
      </c>
      <c r="F3" s="116" t="s">
        <v>95</v>
      </c>
      <c r="G3" s="116" t="s">
        <v>96</v>
      </c>
    </row>
    <row r="4" spans="1:7" x14ac:dyDescent="0.2">
      <c r="A4" s="10">
        <v>100</v>
      </c>
      <c r="B4" s="10">
        <v>3000</v>
      </c>
      <c r="C4" s="56" t="s">
        <v>72</v>
      </c>
      <c r="D4" s="23">
        <f>VLOOKUP(B4,'Business Segments'!$A$2:$L$49,4,TRUE)</f>
        <v>3308850</v>
      </c>
      <c r="E4" s="23">
        <f>VLOOKUP(A4,'Business Segments'!$A$2:$L$49,4,TRUE)</f>
        <v>2148088</v>
      </c>
      <c r="F4" s="23">
        <f t="shared" ref="F4:F25" si="0">E4-D4</f>
        <v>-1160762</v>
      </c>
      <c r="G4" s="24">
        <f t="shared" ref="G4:G25" si="1">IFERROR(E4/D4-1,"")</f>
        <v>-0.35080526466899375</v>
      </c>
    </row>
    <row r="5" spans="1:7" x14ac:dyDescent="0.2">
      <c r="A5" s="10">
        <v>200</v>
      </c>
      <c r="B5" s="10">
        <v>3100</v>
      </c>
      <c r="C5" s="56" t="s">
        <v>73</v>
      </c>
      <c r="D5" s="66">
        <f>VLOOKUP(B5,'Business Segments'!$A$2:$L$49,4,TRUE)</f>
        <v>234511</v>
      </c>
      <c r="E5" s="66">
        <f>VLOOKUP(A5,'Business Segments'!$A$2:$L$49,4,TRUE)</f>
        <v>156432</v>
      </c>
      <c r="F5" s="66">
        <f t="shared" si="0"/>
        <v>-78079</v>
      </c>
      <c r="G5" s="67">
        <f t="shared" si="1"/>
        <v>-0.3329438704367812</v>
      </c>
    </row>
    <row r="6" spans="1:7" x14ac:dyDescent="0.2">
      <c r="A6" s="10">
        <v>300</v>
      </c>
      <c r="B6" s="10">
        <v>3200</v>
      </c>
      <c r="C6" s="56" t="s">
        <v>75</v>
      </c>
      <c r="D6" s="23">
        <f>VLOOKUP(B6,'Business Segments'!$A$2:$L$49,4,TRUE)</f>
        <v>3074339</v>
      </c>
      <c r="E6" s="23">
        <f>VLOOKUP(A6,'Business Segments'!$A$2:$L$49,4,TRUE)</f>
        <v>1991656</v>
      </c>
      <c r="F6" s="23">
        <f t="shared" si="0"/>
        <v>-1082683</v>
      </c>
      <c r="G6" s="24">
        <f t="shared" si="1"/>
        <v>-0.3521677342674312</v>
      </c>
    </row>
    <row r="7" spans="1:7" x14ac:dyDescent="0.2">
      <c r="A7" s="10">
        <v>400</v>
      </c>
      <c r="B7" s="10">
        <v>3300</v>
      </c>
      <c r="C7" s="56" t="s">
        <v>74</v>
      </c>
      <c r="D7" s="23">
        <f>VLOOKUP(B7,'Business Segments'!$A$2:$L$49,4,TRUE)</f>
        <v>913918</v>
      </c>
      <c r="E7" s="23">
        <f>VLOOKUP(A7,'Business Segments'!$A$2:$L$49,4,TRUE)</f>
        <v>886514</v>
      </c>
      <c r="F7" s="23">
        <f t="shared" si="0"/>
        <v>-27404</v>
      </c>
      <c r="G7" s="24">
        <f t="shared" si="1"/>
        <v>-2.9985184666458053E-2</v>
      </c>
    </row>
    <row r="8" spans="1:7" x14ac:dyDescent="0.2">
      <c r="A8" s="10">
        <v>500</v>
      </c>
      <c r="B8" s="10">
        <v>3400</v>
      </c>
      <c r="C8" s="56" t="s">
        <v>9</v>
      </c>
      <c r="D8" s="23">
        <f>VLOOKUP(B8,'Business Segments'!$A$2:$L$49,4,TRUE)</f>
        <v>0</v>
      </c>
      <c r="E8" s="23">
        <f>VLOOKUP(A8,'Business Segments'!$A$2:$L$49,4,TRUE)</f>
        <v>0</v>
      </c>
      <c r="F8" s="23">
        <f t="shared" si="0"/>
        <v>0</v>
      </c>
      <c r="G8" s="24" t="str">
        <f t="shared" si="1"/>
        <v/>
      </c>
    </row>
    <row r="9" spans="1:7" x14ac:dyDescent="0.2">
      <c r="A9" s="10">
        <v>600</v>
      </c>
      <c r="B9" s="10">
        <v>3500</v>
      </c>
      <c r="C9" s="56" t="s">
        <v>76</v>
      </c>
      <c r="D9" s="23">
        <f>VLOOKUP(B9,'Business Segments'!$A$2:$L$49,4,TRUE)</f>
        <v>42817</v>
      </c>
      <c r="E9" s="23">
        <f>VLOOKUP(A9,'Business Segments'!$A$2:$L$49,4,TRUE)</f>
        <v>36297</v>
      </c>
      <c r="F9" s="23">
        <f t="shared" si="0"/>
        <v>-6520</v>
      </c>
      <c r="G9" s="24">
        <f t="shared" si="1"/>
        <v>-0.15227596515402764</v>
      </c>
    </row>
    <row r="10" spans="1:7" x14ac:dyDescent="0.2">
      <c r="A10" s="10">
        <v>700</v>
      </c>
      <c r="B10" s="10">
        <v>3600</v>
      </c>
      <c r="C10" s="56" t="s">
        <v>77</v>
      </c>
      <c r="D10" s="23">
        <f>VLOOKUP(B10,'Business Segments'!$A$2:$L$49,4,TRUE)</f>
        <v>0</v>
      </c>
      <c r="E10" s="23">
        <f>VLOOKUP(A10,'Business Segments'!$A$2:$L$49,4,TRUE)</f>
        <v>0</v>
      </c>
      <c r="F10" s="23">
        <f t="shared" si="0"/>
        <v>0</v>
      </c>
      <c r="G10" s="24" t="str">
        <f t="shared" si="1"/>
        <v/>
      </c>
    </row>
    <row r="11" spans="1:7" x14ac:dyDescent="0.2">
      <c r="A11" s="10">
        <v>700.1</v>
      </c>
      <c r="B11" s="10">
        <v>3650</v>
      </c>
      <c r="C11" s="56" t="s">
        <v>78</v>
      </c>
      <c r="D11" s="23">
        <f>VLOOKUP(B11,'Business Segments'!$A$2:$L$49,4,TRUE)</f>
        <v>0</v>
      </c>
      <c r="E11" s="23">
        <f>VLOOKUP(A11,'Business Segments'!$A$2:$L$49,4,TRUE)</f>
        <v>0</v>
      </c>
      <c r="F11" s="23">
        <f t="shared" si="0"/>
        <v>0</v>
      </c>
      <c r="G11" s="24" t="str">
        <f t="shared" si="1"/>
        <v/>
      </c>
    </row>
    <row r="12" spans="1:7" x14ac:dyDescent="0.2">
      <c r="A12" s="10">
        <v>800</v>
      </c>
      <c r="B12" s="10">
        <v>3700</v>
      </c>
      <c r="C12" s="56" t="s">
        <v>13</v>
      </c>
      <c r="D12" s="66">
        <f>VLOOKUP(B12,'Business Segments'!$A$2:$L$49,4,TRUE)</f>
        <v>113454</v>
      </c>
      <c r="E12" s="66">
        <f>VLOOKUP(A12,'Business Segments'!$A$2:$L$49,4,TRUE)</f>
        <v>0</v>
      </c>
      <c r="F12" s="66">
        <f t="shared" si="0"/>
        <v>-113454</v>
      </c>
      <c r="G12" s="67">
        <f t="shared" si="1"/>
        <v>-1</v>
      </c>
    </row>
    <row r="13" spans="1:7" x14ac:dyDescent="0.2">
      <c r="A13" s="10">
        <v>900</v>
      </c>
      <c r="B13" s="10">
        <v>3800</v>
      </c>
      <c r="C13" s="58" t="s">
        <v>79</v>
      </c>
      <c r="D13" s="68">
        <f>VLOOKUP(B13,'Business Segments'!$A$2:$L$49,4,TRUE)</f>
        <v>4144528</v>
      </c>
      <c r="E13" s="68">
        <f>VLOOKUP(A13,'Business Segments'!$A$2:$L$49,4,TRUE)</f>
        <v>2914467</v>
      </c>
      <c r="F13" s="68">
        <f t="shared" si="0"/>
        <v>-1230061</v>
      </c>
      <c r="G13" s="69">
        <f t="shared" si="1"/>
        <v>-0.29679157674890844</v>
      </c>
    </row>
    <row r="14" spans="1:7" ht="25.5" x14ac:dyDescent="0.2">
      <c r="A14" s="10">
        <v>1000</v>
      </c>
      <c r="B14" s="10">
        <v>3900</v>
      </c>
      <c r="C14" s="56" t="s">
        <v>80</v>
      </c>
      <c r="D14" s="23">
        <f>VLOOKUP(B14,'Business Segments'!$A$2:$L$49,4,TRUE)</f>
        <v>3576357</v>
      </c>
      <c r="E14" s="23">
        <f>VLOOKUP(A14,'Business Segments'!$A$2:$L$49,4,TRUE)</f>
        <v>2087804</v>
      </c>
      <c r="F14" s="23">
        <f t="shared" si="0"/>
        <v>-1488553</v>
      </c>
      <c r="G14" s="24">
        <f t="shared" si="1"/>
        <v>-0.41622047239691118</v>
      </c>
    </row>
    <row r="15" spans="1:7" ht="25.5" x14ac:dyDescent="0.2">
      <c r="A15" s="10">
        <v>1100</v>
      </c>
      <c r="B15" s="10">
        <v>4000</v>
      </c>
      <c r="C15" s="56" t="s">
        <v>81</v>
      </c>
      <c r="D15" s="66">
        <f>VLOOKUP(B15,'Business Segments'!$A$2:$L$49,4,TRUE)</f>
        <v>419814</v>
      </c>
      <c r="E15" s="66">
        <f>VLOOKUP(A15,'Business Segments'!$A$2:$L$49,4,TRUE)</f>
        <v>93084</v>
      </c>
      <c r="F15" s="66">
        <f t="shared" si="0"/>
        <v>-326730</v>
      </c>
      <c r="G15" s="67">
        <f t="shared" si="1"/>
        <v>-0.7782732352899141</v>
      </c>
    </row>
    <row r="16" spans="1:7" ht="38.25" x14ac:dyDescent="0.2">
      <c r="A16" s="10">
        <v>1200</v>
      </c>
      <c r="B16" s="10">
        <v>4100</v>
      </c>
      <c r="C16" s="56" t="s">
        <v>82</v>
      </c>
      <c r="D16" s="23">
        <f>VLOOKUP(B16,'Business Segments'!$A$2:$L$49,4,TRUE)</f>
        <v>3156543</v>
      </c>
      <c r="E16" s="23">
        <f>VLOOKUP(A16,'Business Segments'!$A$2:$L$49,4,TRUE)</f>
        <v>1994720</v>
      </c>
      <c r="F16" s="23">
        <f t="shared" si="0"/>
        <v>-1161823</v>
      </c>
      <c r="G16" s="24">
        <f t="shared" si="1"/>
        <v>-0.36806816824608435</v>
      </c>
    </row>
    <row r="17" spans="1:7" x14ac:dyDescent="0.2">
      <c r="A17" s="10">
        <v>1300</v>
      </c>
      <c r="B17" s="10">
        <v>4200</v>
      </c>
      <c r="C17" s="56" t="s">
        <v>83</v>
      </c>
      <c r="D17" s="23">
        <f>VLOOKUP(B17,'Business Segments'!$A$2:$L$49,4,TRUE)</f>
        <v>517803</v>
      </c>
      <c r="E17" s="23">
        <f>VLOOKUP(A17,'Business Segments'!$A$2:$L$49,4,TRUE)</f>
        <v>517875</v>
      </c>
      <c r="F17" s="23">
        <f t="shared" si="0"/>
        <v>72</v>
      </c>
      <c r="G17" s="24">
        <f t="shared" si="1"/>
        <v>1.3904902057348956E-4</v>
      </c>
    </row>
    <row r="18" spans="1:7" x14ac:dyDescent="0.2">
      <c r="A18" s="10">
        <v>1400</v>
      </c>
      <c r="B18" s="10">
        <v>4300</v>
      </c>
      <c r="C18" s="56" t="s">
        <v>15</v>
      </c>
      <c r="D18" s="23">
        <f>VLOOKUP(B18,'Business Segments'!$A$2:$L$49,4,TRUE)</f>
        <v>169824</v>
      </c>
      <c r="E18" s="23">
        <f>VLOOKUP(A18,'Business Segments'!$A$2:$L$49,4,TRUE)</f>
        <v>143410</v>
      </c>
      <c r="F18" s="23">
        <f t="shared" si="0"/>
        <v>-26414</v>
      </c>
      <c r="G18" s="24">
        <f t="shared" si="1"/>
        <v>-0.15553749764462033</v>
      </c>
    </row>
    <row r="19" spans="1:7" x14ac:dyDescent="0.2">
      <c r="A19" s="10">
        <v>1500</v>
      </c>
      <c r="B19" s="10">
        <v>4400</v>
      </c>
      <c r="C19" s="56" t="s">
        <v>16</v>
      </c>
      <c r="D19" s="23">
        <f>VLOOKUP(B19,'Business Segments'!$A$2:$L$49,4,TRUE)</f>
        <v>0</v>
      </c>
      <c r="E19" s="23">
        <f>VLOOKUP(A19,'Business Segments'!$A$2:$L$49,4,TRUE)</f>
        <v>0</v>
      </c>
      <c r="F19" s="23">
        <f t="shared" si="0"/>
        <v>0</v>
      </c>
      <c r="G19" s="24" t="str">
        <f t="shared" si="1"/>
        <v/>
      </c>
    </row>
    <row r="20" spans="1:7" x14ac:dyDescent="0.2">
      <c r="A20" s="11">
        <v>1600</v>
      </c>
      <c r="B20" s="10">
        <v>4500</v>
      </c>
      <c r="C20" s="59" t="s">
        <v>84</v>
      </c>
      <c r="D20" s="66">
        <f>VLOOKUP(B20,'Business Segments'!$A$2:$L$49,4,TRUE)</f>
        <v>0</v>
      </c>
      <c r="E20" s="66">
        <f>VLOOKUP(A20,'Business Segments'!$A$2:$L$49,4,TRUE)</f>
        <v>0</v>
      </c>
      <c r="F20" s="66">
        <f t="shared" si="0"/>
        <v>0</v>
      </c>
      <c r="G20" s="67" t="str">
        <f t="shared" si="1"/>
        <v/>
      </c>
    </row>
    <row r="21" spans="1:7" x14ac:dyDescent="0.2">
      <c r="A21" s="10">
        <v>1700</v>
      </c>
      <c r="B21" s="10">
        <v>4600</v>
      </c>
      <c r="C21" s="58" t="s">
        <v>85</v>
      </c>
      <c r="D21" s="68">
        <f>VLOOKUP(B21,'Business Segments'!$A$2:$L$49,4,TRUE)</f>
        <v>3844170</v>
      </c>
      <c r="E21" s="68">
        <f>VLOOKUP(A21,'Business Segments'!$A$2:$L$49,4,TRUE)</f>
        <v>2656005</v>
      </c>
      <c r="F21" s="68">
        <f t="shared" si="0"/>
        <v>-1188165</v>
      </c>
      <c r="G21" s="69">
        <f t="shared" si="1"/>
        <v>-0.30908232466306118</v>
      </c>
    </row>
    <row r="22" spans="1:7" x14ac:dyDescent="0.2">
      <c r="A22" s="10">
        <v>1800</v>
      </c>
      <c r="B22" s="10">
        <v>4700</v>
      </c>
      <c r="C22" s="56" t="s">
        <v>86</v>
      </c>
      <c r="D22" s="66">
        <f>VLOOKUP(B22,'Business Segments'!$A$2:$L$49,4,TRUE)</f>
        <v>25970</v>
      </c>
      <c r="E22" s="66">
        <f>VLOOKUP(A22,'Business Segments'!$A$2:$L$49,4,TRUE)</f>
        <v>25420</v>
      </c>
      <c r="F22" s="66">
        <f t="shared" si="0"/>
        <v>-550</v>
      </c>
      <c r="G22" s="67">
        <f t="shared" si="1"/>
        <v>-2.1178282633808276E-2</v>
      </c>
    </row>
    <row r="23" spans="1:7" x14ac:dyDescent="0.2">
      <c r="A23" s="10">
        <v>1900</v>
      </c>
      <c r="B23" s="10">
        <v>4800</v>
      </c>
      <c r="C23" s="60" t="s">
        <v>233</v>
      </c>
      <c r="D23" s="70">
        <f>VLOOKUP(B23,'Business Segments'!$A$2:$L$49,4,TRUE)</f>
        <v>326328</v>
      </c>
      <c r="E23" s="70">
        <f>VLOOKUP(A23,'Business Segments'!$A$2:$L$49,4,TRUE)</f>
        <v>283882</v>
      </c>
      <c r="F23" s="70">
        <f t="shared" si="0"/>
        <v>-42446</v>
      </c>
      <c r="G23" s="67">
        <f t="shared" si="1"/>
        <v>-0.13007158441813149</v>
      </c>
    </row>
    <row r="24" spans="1:7" ht="25.5" x14ac:dyDescent="0.2">
      <c r="A24" s="10">
        <v>1910</v>
      </c>
      <c r="B24" s="10">
        <v>4900</v>
      </c>
      <c r="C24" s="56" t="s">
        <v>235</v>
      </c>
      <c r="D24" s="71">
        <f>VLOOKUP(B24,'Business Segments'!$A$2:$L$49,4,TRUE)</f>
        <v>21293</v>
      </c>
      <c r="E24" s="71">
        <f>VLOOKUP(A24,'Business Segments'!$A$2:$L$49,4,TRUE)</f>
        <v>5676</v>
      </c>
      <c r="F24" s="72">
        <f t="shared" si="0"/>
        <v>-15617</v>
      </c>
      <c r="G24" s="24">
        <f t="shared" si="1"/>
        <v>-0.73343352275395668</v>
      </c>
    </row>
    <row r="25" spans="1:7" ht="15" thickBot="1" x14ac:dyDescent="0.25">
      <c r="A25" s="10">
        <v>1920</v>
      </c>
      <c r="B25" s="10">
        <v>5000</v>
      </c>
      <c r="C25" s="58" t="s">
        <v>234</v>
      </c>
      <c r="D25" s="73">
        <f>VLOOKUP(B25,'Business Segments'!$A$2:$L$49,4,TRUE)</f>
        <v>347621</v>
      </c>
      <c r="E25" s="73">
        <f>VLOOKUP(A25,'Business Segments'!$A$2:$L$49,4,TRUE)</f>
        <v>289558</v>
      </c>
      <c r="F25" s="72">
        <f t="shared" si="0"/>
        <v>-58063</v>
      </c>
      <c r="G25" s="24">
        <f t="shared" si="1"/>
        <v>-0.16702960983369819</v>
      </c>
    </row>
    <row r="26" spans="1:7" ht="15" thickTop="1" x14ac:dyDescent="0.2">
      <c r="C26" s="33"/>
      <c r="D26" s="33"/>
      <c r="E26" s="33"/>
      <c r="F26" s="33"/>
      <c r="G26" s="36"/>
    </row>
    <row r="27" spans="1:7" x14ac:dyDescent="0.2">
      <c r="C27" s="56"/>
      <c r="D27" s="33"/>
      <c r="E27" s="33"/>
      <c r="F27" s="33"/>
      <c r="G27" s="36"/>
    </row>
    <row r="28" spans="1:7" x14ac:dyDescent="0.2">
      <c r="C28" s="74" t="s">
        <v>108</v>
      </c>
      <c r="D28" s="33"/>
      <c r="E28" s="33"/>
      <c r="F28" s="33"/>
      <c r="G28" s="36"/>
    </row>
    <row r="29" spans="1:7" x14ac:dyDescent="0.2">
      <c r="A29" s="12">
        <v>52</v>
      </c>
      <c r="C29" s="56" t="s">
        <v>104</v>
      </c>
      <c r="D29" s="23">
        <v>18</v>
      </c>
      <c r="E29" s="23">
        <v>30</v>
      </c>
      <c r="F29" s="33"/>
      <c r="G29" s="36"/>
    </row>
    <row r="30" spans="1:7" x14ac:dyDescent="0.2">
      <c r="A30" s="12">
        <v>53</v>
      </c>
      <c r="C30" s="56" t="s">
        <v>105</v>
      </c>
      <c r="D30" s="23">
        <v>-44</v>
      </c>
      <c r="E30" s="23">
        <v>27</v>
      </c>
      <c r="F30" s="33"/>
      <c r="G30" s="36"/>
    </row>
    <row r="31" spans="1:7" x14ac:dyDescent="0.2">
      <c r="A31" s="12">
        <v>54</v>
      </c>
      <c r="C31" s="56" t="s">
        <v>106</v>
      </c>
      <c r="D31" s="23">
        <v>177</v>
      </c>
      <c r="E31" s="23">
        <v>282</v>
      </c>
      <c r="F31" s="33"/>
      <c r="G31" s="36"/>
    </row>
    <row r="32" spans="1:7" x14ac:dyDescent="0.2">
      <c r="A32" s="12">
        <v>55</v>
      </c>
      <c r="C32" s="56" t="s">
        <v>107</v>
      </c>
      <c r="D32" s="23">
        <v>14</v>
      </c>
      <c r="E32" s="23">
        <v>9</v>
      </c>
      <c r="F32" s="33"/>
      <c r="G32" s="36"/>
    </row>
    <row r="33" spans="1:7" ht="15" thickBot="1" x14ac:dyDescent="0.25">
      <c r="A33" s="12">
        <v>56</v>
      </c>
      <c r="C33" s="80" t="s">
        <v>189</v>
      </c>
      <c r="D33" s="76">
        <v>165</v>
      </c>
      <c r="E33" s="76">
        <v>348</v>
      </c>
      <c r="F33" s="33"/>
      <c r="G33" s="36"/>
    </row>
    <row r="34" spans="1:7" ht="15" thickTop="1" x14ac:dyDescent="0.2">
      <c r="C34" s="33"/>
      <c r="D34" s="33"/>
      <c r="E34" s="33"/>
      <c r="F34" s="33"/>
      <c r="G34" s="36"/>
    </row>
    <row r="35" spans="1:7" ht="25.5" x14ac:dyDescent="0.2">
      <c r="C35" s="77" t="s">
        <v>237</v>
      </c>
      <c r="D35" s="33"/>
      <c r="E35" s="33"/>
      <c r="F35" s="33"/>
      <c r="G35" s="36"/>
    </row>
    <row r="36" spans="1:7" x14ac:dyDescent="0.2">
      <c r="A36" s="12">
        <v>47</v>
      </c>
      <c r="C36" s="56" t="s">
        <v>115</v>
      </c>
      <c r="D36" s="23">
        <v>165</v>
      </c>
      <c r="E36" s="23">
        <v>348</v>
      </c>
      <c r="F36" s="33"/>
      <c r="G36" s="36"/>
    </row>
    <row r="37" spans="1:7" x14ac:dyDescent="0.2">
      <c r="A37" s="12">
        <v>48</v>
      </c>
      <c r="C37" s="56" t="s">
        <v>119</v>
      </c>
      <c r="D37" s="23">
        <v>-15</v>
      </c>
      <c r="E37" s="23">
        <v>-12</v>
      </c>
      <c r="F37" s="33"/>
      <c r="G37" s="36"/>
    </row>
    <row r="38" spans="1:7" x14ac:dyDescent="0.2">
      <c r="A38" s="12">
        <v>49</v>
      </c>
      <c r="C38" s="56" t="s">
        <v>117</v>
      </c>
      <c r="D38" s="23">
        <v>147</v>
      </c>
      <c r="E38" s="23">
        <v>-136</v>
      </c>
      <c r="F38" s="33"/>
      <c r="G38" s="36"/>
    </row>
    <row r="39" spans="1:7" x14ac:dyDescent="0.2">
      <c r="A39" s="12">
        <v>50</v>
      </c>
      <c r="C39" s="56" t="s">
        <v>118</v>
      </c>
      <c r="D39" s="23">
        <v>51</v>
      </c>
      <c r="E39" s="23">
        <v>90</v>
      </c>
      <c r="F39" s="33"/>
      <c r="G39" s="36"/>
    </row>
    <row r="40" spans="1:7" ht="15" thickBot="1" x14ac:dyDescent="0.25">
      <c r="A40" s="12">
        <v>51</v>
      </c>
      <c r="C40" s="60" t="s">
        <v>236</v>
      </c>
      <c r="D40" s="55">
        <v>348</v>
      </c>
      <c r="E40" s="55">
        <v>290</v>
      </c>
      <c r="F40" s="33"/>
      <c r="G40" s="36"/>
    </row>
    <row r="41" spans="1:7" ht="15" thickTop="1" x14ac:dyDescent="0.2">
      <c r="C41" s="18"/>
      <c r="D41" s="18"/>
      <c r="E41" s="18"/>
      <c r="F41" s="18"/>
    </row>
    <row r="42" spans="1:7" x14ac:dyDescent="0.2">
      <c r="C42" s="18"/>
      <c r="D42" s="18"/>
      <c r="E42" s="18"/>
      <c r="F42" s="18"/>
    </row>
    <row r="43" spans="1:7" x14ac:dyDescent="0.2">
      <c r="C43" s="18"/>
      <c r="D43" s="18"/>
      <c r="E43" s="18"/>
      <c r="F43" s="18"/>
    </row>
    <row r="44" spans="1:7" x14ac:dyDescent="0.2">
      <c r="C44" s="18"/>
      <c r="D44" s="18"/>
      <c r="E44" s="18"/>
      <c r="F44" s="18"/>
    </row>
    <row r="45" spans="1:7" x14ac:dyDescent="0.2">
      <c r="C45" s="18"/>
      <c r="D45" s="18"/>
      <c r="E45" s="18"/>
      <c r="F45" s="18"/>
    </row>
    <row r="46" spans="1:7" x14ac:dyDescent="0.2">
      <c r="C46" s="18"/>
      <c r="D46" s="18"/>
      <c r="E46" s="18"/>
      <c r="F46" s="18"/>
    </row>
    <row r="47" spans="1:7" x14ac:dyDescent="0.2">
      <c r="C47" s="18"/>
      <c r="D47" s="18"/>
      <c r="E47" s="18"/>
      <c r="F47" s="18"/>
    </row>
    <row r="48" spans="1:7" x14ac:dyDescent="0.2">
      <c r="C48" s="18"/>
      <c r="D48" s="18"/>
      <c r="E48" s="18"/>
      <c r="F48" s="18"/>
    </row>
    <row r="49" spans="3:6" x14ac:dyDescent="0.2">
      <c r="C49" s="18"/>
      <c r="D49" s="18"/>
      <c r="E49" s="18"/>
      <c r="F49" s="18"/>
    </row>
    <row r="50" spans="3:6" x14ac:dyDescent="0.2">
      <c r="C50" s="18"/>
      <c r="D50" s="18"/>
      <c r="E50" s="18"/>
      <c r="F50" s="18"/>
    </row>
    <row r="51" spans="3:6" x14ac:dyDescent="0.2">
      <c r="C51" s="18"/>
      <c r="D51" s="18"/>
      <c r="E51" s="18"/>
      <c r="F51" s="18"/>
    </row>
    <row r="52" spans="3:6" x14ac:dyDescent="0.2">
      <c r="C52" s="18"/>
      <c r="D52" s="18"/>
      <c r="E52" s="18"/>
      <c r="F52" s="18"/>
    </row>
    <row r="53" spans="3:6" x14ac:dyDescent="0.2">
      <c r="C53" s="18"/>
      <c r="D53" s="18"/>
      <c r="E53" s="18"/>
      <c r="F53" s="18"/>
    </row>
    <row r="54" spans="3:6" x14ac:dyDescent="0.2">
      <c r="C54" s="18"/>
      <c r="D54" s="18"/>
      <c r="E54" s="18"/>
      <c r="F54" s="18"/>
    </row>
    <row r="55" spans="3:6" x14ac:dyDescent="0.2">
      <c r="C55" s="18"/>
      <c r="D55" s="18"/>
      <c r="E55" s="18"/>
      <c r="F55" s="18"/>
    </row>
    <row r="56" spans="3:6" x14ac:dyDescent="0.2">
      <c r="C56" s="18"/>
      <c r="D56" s="18"/>
      <c r="E56" s="18"/>
      <c r="F56" s="18"/>
    </row>
    <row r="57" spans="3:6" x14ac:dyDescent="0.2">
      <c r="C57" s="18"/>
      <c r="D57" s="18"/>
      <c r="E57" s="18"/>
      <c r="F57" s="18"/>
    </row>
    <row r="58" spans="3:6" x14ac:dyDescent="0.2">
      <c r="C58" s="18"/>
      <c r="D58" s="18"/>
      <c r="E58" s="18"/>
      <c r="F58" s="18"/>
    </row>
    <row r="59" spans="3:6" x14ac:dyDescent="0.2">
      <c r="C59" s="18"/>
      <c r="D59" s="18"/>
      <c r="E59" s="18"/>
      <c r="F59" s="18"/>
    </row>
    <row r="60" spans="3:6" x14ac:dyDescent="0.2">
      <c r="C60" s="18"/>
      <c r="D60" s="18"/>
      <c r="E60" s="18"/>
      <c r="F60" s="18"/>
    </row>
    <row r="61" spans="3:6" x14ac:dyDescent="0.2">
      <c r="C61" s="18"/>
      <c r="D61" s="18"/>
      <c r="E61" s="18"/>
      <c r="F61" s="18"/>
    </row>
    <row r="62" spans="3:6" x14ac:dyDescent="0.2">
      <c r="C62" s="18"/>
      <c r="D62" s="18"/>
      <c r="E62" s="18"/>
      <c r="F62" s="18"/>
    </row>
    <row r="63" spans="3:6" x14ac:dyDescent="0.2">
      <c r="C63" s="18"/>
      <c r="D63" s="18"/>
      <c r="E63" s="18"/>
      <c r="F63" s="18"/>
    </row>
    <row r="64" spans="3:6" x14ac:dyDescent="0.2">
      <c r="C64" s="18"/>
      <c r="D64" s="18"/>
      <c r="E64" s="18"/>
      <c r="F64" s="18"/>
    </row>
    <row r="65" spans="3:6" x14ac:dyDescent="0.2">
      <c r="C65" s="18"/>
      <c r="D65" s="18"/>
      <c r="E65" s="18"/>
      <c r="F65" s="18"/>
    </row>
    <row r="66" spans="3:6" x14ac:dyDescent="0.2">
      <c r="C66" s="18"/>
      <c r="D66" s="18"/>
      <c r="E66" s="18"/>
      <c r="F66" s="18"/>
    </row>
    <row r="67" spans="3:6" x14ac:dyDescent="0.2">
      <c r="C67" s="18"/>
      <c r="D67" s="18"/>
      <c r="E67" s="18"/>
      <c r="F67" s="18"/>
    </row>
    <row r="68" spans="3:6" x14ac:dyDescent="0.2">
      <c r="C68" s="18"/>
      <c r="D68" s="18"/>
      <c r="E68" s="18"/>
      <c r="F68" s="18"/>
    </row>
    <row r="69" spans="3:6" x14ac:dyDescent="0.2">
      <c r="C69" s="18"/>
      <c r="D69" s="18"/>
      <c r="E69" s="18"/>
      <c r="F69" s="18"/>
    </row>
    <row r="70" spans="3:6" x14ac:dyDescent="0.2">
      <c r="C70" s="18"/>
      <c r="D70" s="18"/>
      <c r="E70" s="18"/>
      <c r="F70" s="18"/>
    </row>
  </sheetData>
  <sheetProtection selectLockedCells="1"/>
  <mergeCells count="1">
    <mergeCell ref="D2:G2"/>
  </mergeCells>
  <conditionalFormatting sqref="F4:F25">
    <cfRule type="cellIs" dxfId="27" priority="3" operator="lessThan">
      <formula>0</formula>
    </cfRule>
    <cfRule type="cellIs" dxfId="26" priority="4" operator="greaterThan">
      <formula>0</formula>
    </cfRule>
  </conditionalFormatting>
  <conditionalFormatting sqref="G4:G25">
    <cfRule type="cellIs" dxfId="25" priority="1" operator="lessThan">
      <formula>0</formula>
    </cfRule>
    <cfRule type="cellIs" dxfId="24" priority="2" operator="greaterThan">
      <formula>0</formula>
    </cfRule>
  </conditionalFormatting>
  <pageMargins left="0.7" right="0.7" top="0.75" bottom="0.75" header="0.3" footer="0.3"/>
  <pageSetup paperSize="9" orientation="portrait" r:id="rId1"/>
  <ignoredErrors>
    <ignoredError sqref="F26:G38 F39:G40 F4:G25 D4:E2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B23B-9538-4015-A573-C215BEB18AEC}">
  <sheetPr>
    <tabColor theme="5" tint="0.39997558519241921"/>
  </sheetPr>
  <dimension ref="A1:G66"/>
  <sheetViews>
    <sheetView showGridLines="0" topLeftCell="C5" workbookViewId="0">
      <selection activeCell="D3" sqref="D3"/>
    </sheetView>
  </sheetViews>
  <sheetFormatPr defaultRowHeight="14.25" x14ac:dyDescent="0.2"/>
  <cols>
    <col min="1" max="2" width="6.625" style="12" hidden="1" customWidth="1"/>
    <col min="3" max="3" width="40.625" style="12" customWidth="1"/>
    <col min="4" max="7" width="15.625" style="12" customWidth="1"/>
    <col min="8" max="16384" width="9" style="12"/>
  </cols>
  <sheetData>
    <row r="1" spans="1:7" hidden="1" x14ac:dyDescent="0.2">
      <c r="D1" s="12">
        <v>20</v>
      </c>
      <c r="E1" s="12">
        <v>10</v>
      </c>
    </row>
    <row r="2" spans="1:7" ht="14.25" customHeight="1" x14ac:dyDescent="0.2">
      <c r="C2" s="36"/>
      <c r="D2" s="244" t="s">
        <v>70</v>
      </c>
      <c r="E2" s="244"/>
      <c r="F2" s="244"/>
      <c r="G2" s="244"/>
    </row>
    <row r="3" spans="1:7" x14ac:dyDescent="0.2">
      <c r="A3" s="13">
        <v>2022</v>
      </c>
      <c r="B3" s="13">
        <v>2021</v>
      </c>
      <c r="C3" s="36"/>
      <c r="D3" s="116">
        <v>2023</v>
      </c>
      <c r="E3" s="116">
        <v>2024</v>
      </c>
      <c r="F3" s="116" t="s">
        <v>95</v>
      </c>
      <c r="G3" s="116" t="s">
        <v>96</v>
      </c>
    </row>
    <row r="4" spans="1:7" x14ac:dyDescent="0.2">
      <c r="A4" s="10">
        <v>100</v>
      </c>
      <c r="B4" s="10">
        <v>3000</v>
      </c>
      <c r="C4" s="56" t="s">
        <v>72</v>
      </c>
      <c r="D4" s="23">
        <f>VLOOKUP(B4,'Business Segments'!$A$2:$L$49,3,TRUE)</f>
        <v>4542139</v>
      </c>
      <c r="E4" s="23">
        <f>VLOOKUP(A4,'Business Segments'!$A$2:$L$49,3,TRUE)</f>
        <v>4060940</v>
      </c>
      <c r="F4" s="23">
        <f t="shared" ref="F4:F25" si="0">E4-D4</f>
        <v>-481199</v>
      </c>
      <c r="G4" s="24">
        <f t="shared" ref="G4:G25" si="1">IFERROR(E4/D4-1,"")</f>
        <v>-0.10594105552472088</v>
      </c>
    </row>
    <row r="5" spans="1:7" x14ac:dyDescent="0.2">
      <c r="A5" s="10">
        <v>200</v>
      </c>
      <c r="B5" s="10">
        <v>3100</v>
      </c>
      <c r="C5" s="56" t="s">
        <v>73</v>
      </c>
      <c r="D5" s="66">
        <f>VLOOKUP(B5,'Business Segments'!$A$2:$L$49,3,TRUE)</f>
        <v>273029</v>
      </c>
      <c r="E5" s="66">
        <f>VLOOKUP(A5,'Business Segments'!$A$2:$L$49,3,TRUE)</f>
        <v>262332</v>
      </c>
      <c r="F5" s="66">
        <f t="shared" si="0"/>
        <v>-10697</v>
      </c>
      <c r="G5" s="67">
        <f t="shared" si="1"/>
        <v>-3.9178988312596807E-2</v>
      </c>
    </row>
    <row r="6" spans="1:7" x14ac:dyDescent="0.2">
      <c r="A6" s="10">
        <v>300</v>
      </c>
      <c r="B6" s="10">
        <v>3200</v>
      </c>
      <c r="C6" s="56" t="s">
        <v>75</v>
      </c>
      <c r="D6" s="23">
        <f>VLOOKUP(B6,'Business Segments'!$A$2:$L$49,3,TRUE)</f>
        <v>4269110</v>
      </c>
      <c r="E6" s="23">
        <f>VLOOKUP(A6,'Business Segments'!$A$2:$L$49,3,TRUE)</f>
        <v>3798608</v>
      </c>
      <c r="F6" s="23">
        <f t="shared" si="0"/>
        <v>-470502</v>
      </c>
      <c r="G6" s="24">
        <f t="shared" si="1"/>
        <v>-0.11021079335037043</v>
      </c>
    </row>
    <row r="7" spans="1:7" x14ac:dyDescent="0.2">
      <c r="A7" s="10">
        <v>400</v>
      </c>
      <c r="B7" s="10">
        <v>3300</v>
      </c>
      <c r="C7" s="56" t="s">
        <v>74</v>
      </c>
      <c r="D7" s="23">
        <f>VLOOKUP(B7,'Business Segments'!$A$2:$L$49,3,TRUE)</f>
        <v>8510675</v>
      </c>
      <c r="E7" s="23">
        <f>VLOOKUP(A7,'Business Segments'!$A$2:$L$49,3,TRUE)</f>
        <v>14222579</v>
      </c>
      <c r="F7" s="23">
        <f t="shared" si="0"/>
        <v>5711904</v>
      </c>
      <c r="G7" s="24">
        <f t="shared" si="1"/>
        <v>0.67114582568362668</v>
      </c>
    </row>
    <row r="8" spans="1:7" x14ac:dyDescent="0.2">
      <c r="A8" s="10">
        <v>500</v>
      </c>
      <c r="B8" s="10">
        <v>3400</v>
      </c>
      <c r="C8" s="56" t="s">
        <v>9</v>
      </c>
      <c r="D8" s="23">
        <f>VLOOKUP(B8,'Business Segments'!$A$2:$L$49,3,TRUE)</f>
        <v>607839</v>
      </c>
      <c r="E8" s="23">
        <f>VLOOKUP(A8,'Business Segments'!$A$2:$L$49,3,TRUE)</f>
        <v>779498</v>
      </c>
      <c r="F8" s="23">
        <f t="shared" si="0"/>
        <v>171659</v>
      </c>
      <c r="G8" s="24">
        <f t="shared" si="1"/>
        <v>0.28240866413639143</v>
      </c>
    </row>
    <row r="9" spans="1:7" x14ac:dyDescent="0.2">
      <c r="A9" s="10">
        <v>600</v>
      </c>
      <c r="B9" s="10">
        <v>3500</v>
      </c>
      <c r="C9" s="56" t="s">
        <v>76</v>
      </c>
      <c r="D9" s="23">
        <f>VLOOKUP(B9,'Business Segments'!$A$2:$L$49,3,TRUE)</f>
        <v>38166</v>
      </c>
      <c r="E9" s="23">
        <f>VLOOKUP(A9,'Business Segments'!$A$2:$L$49,3,TRUE)</f>
        <v>45273</v>
      </c>
      <c r="F9" s="23">
        <f t="shared" si="0"/>
        <v>7107</v>
      </c>
      <c r="G9" s="24">
        <f t="shared" si="1"/>
        <v>0.18621285961326839</v>
      </c>
    </row>
    <row r="10" spans="1:7" x14ac:dyDescent="0.2">
      <c r="A10" s="10">
        <v>700</v>
      </c>
      <c r="B10" s="10">
        <v>3600</v>
      </c>
      <c r="C10" s="56" t="s">
        <v>77</v>
      </c>
      <c r="D10" s="23">
        <f>VLOOKUP(B10,'Business Segments'!$A$2:$L$49,3,TRUE)</f>
        <v>0</v>
      </c>
      <c r="E10" s="23">
        <f>VLOOKUP(A10,'Business Segments'!$A$2:$L$49,3,TRUE)</f>
        <v>0</v>
      </c>
      <c r="F10" s="23">
        <f t="shared" si="0"/>
        <v>0</v>
      </c>
      <c r="G10" s="24" t="str">
        <f t="shared" si="1"/>
        <v/>
      </c>
    </row>
    <row r="11" spans="1:7" x14ac:dyDescent="0.2">
      <c r="A11" s="10">
        <v>700.1</v>
      </c>
      <c r="B11" s="10">
        <v>3650</v>
      </c>
      <c r="C11" s="56" t="s">
        <v>78</v>
      </c>
      <c r="D11" s="23">
        <f>VLOOKUP(B11,'Business Segments'!$A$2:$L$49,3,TRUE)</f>
        <v>0</v>
      </c>
      <c r="E11" s="23">
        <f>VLOOKUP(A11,'Business Segments'!$A$2:$L$49,3,TRUE)</f>
        <v>0</v>
      </c>
      <c r="F11" s="23">
        <f t="shared" si="0"/>
        <v>0</v>
      </c>
      <c r="G11" s="24" t="str">
        <f t="shared" si="1"/>
        <v/>
      </c>
    </row>
    <row r="12" spans="1:7" x14ac:dyDescent="0.2">
      <c r="A12" s="10">
        <v>800</v>
      </c>
      <c r="B12" s="10">
        <v>3700</v>
      </c>
      <c r="C12" s="56" t="s">
        <v>13</v>
      </c>
      <c r="D12" s="66">
        <f>VLOOKUP(B12,'Business Segments'!$A$2:$L$49,3,TRUE)</f>
        <v>854</v>
      </c>
      <c r="E12" s="66">
        <f>VLOOKUP(A12,'Business Segments'!$A$2:$L$49,3,TRUE)</f>
        <v>949</v>
      </c>
      <c r="F12" s="66">
        <f t="shared" si="0"/>
        <v>95</v>
      </c>
      <c r="G12" s="67">
        <f t="shared" si="1"/>
        <v>0.11124121779859486</v>
      </c>
    </row>
    <row r="13" spans="1:7" x14ac:dyDescent="0.2">
      <c r="A13" s="10">
        <v>900</v>
      </c>
      <c r="B13" s="10">
        <v>3800</v>
      </c>
      <c r="C13" s="58" t="s">
        <v>79</v>
      </c>
      <c r="D13" s="68">
        <f>VLOOKUP(B13,'Business Segments'!$A$2:$L$49,3,TRUE)</f>
        <v>13426644</v>
      </c>
      <c r="E13" s="68">
        <f>VLOOKUP(A13,'Business Segments'!$A$2:$L$49,3,TRUE)</f>
        <v>18846907</v>
      </c>
      <c r="F13" s="68">
        <f t="shared" si="0"/>
        <v>5420263</v>
      </c>
      <c r="G13" s="69">
        <f t="shared" si="1"/>
        <v>0.4036945494346913</v>
      </c>
    </row>
    <row r="14" spans="1:7" ht="25.5" x14ac:dyDescent="0.2">
      <c r="A14" s="10">
        <v>1000</v>
      </c>
      <c r="B14" s="10">
        <v>3900</v>
      </c>
      <c r="C14" s="56" t="s">
        <v>80</v>
      </c>
      <c r="D14" s="23">
        <f>VLOOKUP(B14,'Business Segments'!$A$2:$L$49,3,TRUE)</f>
        <v>12782987</v>
      </c>
      <c r="E14" s="23">
        <f>VLOOKUP(A14,'Business Segments'!$A$2:$L$49,3,TRUE)</f>
        <v>17755578</v>
      </c>
      <c r="F14" s="23">
        <f t="shared" si="0"/>
        <v>4972591</v>
      </c>
      <c r="G14" s="24">
        <f t="shared" si="1"/>
        <v>0.38900070851984747</v>
      </c>
    </row>
    <row r="15" spans="1:7" ht="25.5" x14ac:dyDescent="0.2">
      <c r="A15" s="10">
        <v>1100</v>
      </c>
      <c r="B15" s="10">
        <v>4000</v>
      </c>
      <c r="C15" s="56" t="s">
        <v>81</v>
      </c>
      <c r="D15" s="66">
        <f>VLOOKUP(B15,'Business Segments'!$A$2:$L$49,3,TRUE)</f>
        <v>274686</v>
      </c>
      <c r="E15" s="66">
        <f>VLOOKUP(A15,'Business Segments'!$A$2:$L$49,3,TRUE)</f>
        <v>274569</v>
      </c>
      <c r="F15" s="66">
        <f t="shared" si="0"/>
        <v>-117</v>
      </c>
      <c r="G15" s="67">
        <f t="shared" si="1"/>
        <v>-4.2594089251002387E-4</v>
      </c>
    </row>
    <row r="16" spans="1:7" ht="38.25" x14ac:dyDescent="0.2">
      <c r="A16" s="10">
        <v>1200</v>
      </c>
      <c r="B16" s="10">
        <v>4100</v>
      </c>
      <c r="C16" s="56" t="s">
        <v>82</v>
      </c>
      <c r="D16" s="23">
        <f>VLOOKUP(B16,'Business Segments'!$A$2:$L$49,3,TRUE)</f>
        <v>12508301</v>
      </c>
      <c r="E16" s="23">
        <f>VLOOKUP(A16,'Business Segments'!$A$2:$L$49,3,TRUE)</f>
        <v>17481009</v>
      </c>
      <c r="F16" s="23">
        <f t="shared" si="0"/>
        <v>4972708</v>
      </c>
      <c r="G16" s="24">
        <f t="shared" si="1"/>
        <v>0.39755263324731316</v>
      </c>
    </row>
    <row r="17" spans="1:7" x14ac:dyDescent="0.2">
      <c r="A17" s="10">
        <v>1300</v>
      </c>
      <c r="B17" s="10">
        <v>4200</v>
      </c>
      <c r="C17" s="56" t="s">
        <v>83</v>
      </c>
      <c r="D17" s="23">
        <f>VLOOKUP(B17,'Business Segments'!$A$2:$L$49,3,TRUE)</f>
        <v>597982</v>
      </c>
      <c r="E17" s="23">
        <f>VLOOKUP(A17,'Business Segments'!$A$2:$L$49,3,TRUE)</f>
        <v>603811</v>
      </c>
      <c r="F17" s="23">
        <f t="shared" si="0"/>
        <v>5829</v>
      </c>
      <c r="G17" s="24">
        <f t="shared" si="1"/>
        <v>9.747785050386204E-3</v>
      </c>
    </row>
    <row r="18" spans="1:7" x14ac:dyDescent="0.2">
      <c r="A18" s="10">
        <v>1400</v>
      </c>
      <c r="B18" s="10">
        <v>4300</v>
      </c>
      <c r="C18" s="56" t="s">
        <v>15</v>
      </c>
      <c r="D18" s="23">
        <f>VLOOKUP(B18,'Business Segments'!$A$2:$L$49,3,TRUE)</f>
        <v>398244</v>
      </c>
      <c r="E18" s="23">
        <f>VLOOKUP(A18,'Business Segments'!$A$2:$L$49,3,TRUE)</f>
        <v>430894</v>
      </c>
      <c r="F18" s="23">
        <f t="shared" si="0"/>
        <v>32650</v>
      </c>
      <c r="G18" s="24">
        <f t="shared" si="1"/>
        <v>8.198491377145678E-2</v>
      </c>
    </row>
    <row r="19" spans="1:7" x14ac:dyDescent="0.2">
      <c r="A19" s="10">
        <v>1500</v>
      </c>
      <c r="B19" s="10">
        <v>4400</v>
      </c>
      <c r="C19" s="56" t="s">
        <v>16</v>
      </c>
      <c r="D19" s="23">
        <f>VLOOKUP(B19,'Business Segments'!$A$2:$L$49,3,TRUE)</f>
        <v>3252</v>
      </c>
      <c r="E19" s="23">
        <f>VLOOKUP(A19,'Business Segments'!$A$2:$L$49,3,TRUE)</f>
        <v>26770</v>
      </c>
      <c r="F19" s="23">
        <f t="shared" si="0"/>
        <v>23518</v>
      </c>
      <c r="G19" s="24">
        <f t="shared" si="1"/>
        <v>7.2318573185731854</v>
      </c>
    </row>
    <row r="20" spans="1:7" x14ac:dyDescent="0.2">
      <c r="A20" s="11">
        <v>1600</v>
      </c>
      <c r="B20" s="10">
        <v>4500</v>
      </c>
      <c r="C20" s="59" t="s">
        <v>84</v>
      </c>
      <c r="D20" s="66">
        <f>VLOOKUP(B20,'Business Segments'!$A$2:$L$49,3,TRUE)</f>
        <v>28687</v>
      </c>
      <c r="E20" s="66">
        <f>VLOOKUP(A20,'Business Segments'!$A$2:$L$49,3,TRUE)</f>
        <v>46921</v>
      </c>
      <c r="F20" s="66">
        <f t="shared" si="0"/>
        <v>18234</v>
      </c>
      <c r="G20" s="67">
        <f t="shared" si="1"/>
        <v>0.63561892146268351</v>
      </c>
    </row>
    <row r="21" spans="1:7" x14ac:dyDescent="0.2">
      <c r="A21" s="10">
        <v>1700</v>
      </c>
      <c r="B21" s="10">
        <v>4600</v>
      </c>
      <c r="C21" s="58" t="s">
        <v>85</v>
      </c>
      <c r="D21" s="68">
        <f>VLOOKUP(B21,'Business Segments'!$A$2:$L$49,3,TRUE)</f>
        <v>13536466</v>
      </c>
      <c r="E21" s="68">
        <f>VLOOKUP(A21,'Business Segments'!$A$2:$L$49,3,TRUE)</f>
        <v>18589405</v>
      </c>
      <c r="F21" s="68">
        <f t="shared" si="0"/>
        <v>5052939</v>
      </c>
      <c r="G21" s="69">
        <f t="shared" si="1"/>
        <v>0.37328346999874262</v>
      </c>
    </row>
    <row r="22" spans="1:7" x14ac:dyDescent="0.2">
      <c r="A22" s="10">
        <v>1800</v>
      </c>
      <c r="B22" s="10">
        <v>4700</v>
      </c>
      <c r="C22" s="56" t="s">
        <v>86</v>
      </c>
      <c r="D22" s="66">
        <f>VLOOKUP(B22,'Business Segments'!$A$2:$L$49,3,TRUE)</f>
        <v>9150</v>
      </c>
      <c r="E22" s="66">
        <f>VLOOKUP(A22,'Business Segments'!$A$2:$L$49,3,TRUE)</f>
        <v>-3819</v>
      </c>
      <c r="F22" s="66">
        <f t="shared" si="0"/>
        <v>-12969</v>
      </c>
      <c r="G22" s="67">
        <f t="shared" si="1"/>
        <v>-1.4173770491803279</v>
      </c>
    </row>
    <row r="23" spans="1:7" x14ac:dyDescent="0.2">
      <c r="A23" s="10">
        <v>1900</v>
      </c>
      <c r="B23" s="10">
        <v>4800</v>
      </c>
      <c r="C23" s="60" t="s">
        <v>233</v>
      </c>
      <c r="D23" s="70">
        <f>VLOOKUP(B23,'Business Segments'!$A$2:$L$49,3,TRUE)</f>
        <v>-100672</v>
      </c>
      <c r="E23" s="70">
        <f>VLOOKUP(A23,'Business Segments'!$A$2:$L$49,3,TRUE)</f>
        <v>253683</v>
      </c>
      <c r="F23" s="70">
        <f t="shared" si="0"/>
        <v>354355</v>
      </c>
      <c r="G23" s="67">
        <f t="shared" si="1"/>
        <v>-3.5198962968849332</v>
      </c>
    </row>
    <row r="24" spans="1:7" ht="25.5" x14ac:dyDescent="0.2">
      <c r="A24" s="10">
        <v>1910</v>
      </c>
      <c r="B24" s="10">
        <v>4900</v>
      </c>
      <c r="C24" s="56" t="s">
        <v>235</v>
      </c>
      <c r="D24" s="71">
        <f>VLOOKUP(B24,'Business Segments'!$A$2:$L$49,3,TRUE)</f>
        <v>109507</v>
      </c>
      <c r="E24" s="71">
        <f>VLOOKUP(A24,'Business Segments'!$A$2:$L$49,3,TRUE)</f>
        <v>27625</v>
      </c>
      <c r="F24" s="72">
        <f t="shared" si="0"/>
        <v>-81882</v>
      </c>
      <c r="G24" s="24">
        <f t="shared" si="1"/>
        <v>-0.74773302163332023</v>
      </c>
    </row>
    <row r="25" spans="1:7" ht="15" thickBot="1" x14ac:dyDescent="0.25">
      <c r="A25" s="10">
        <v>1920</v>
      </c>
      <c r="B25" s="10">
        <v>5000</v>
      </c>
      <c r="C25" s="58" t="s">
        <v>234</v>
      </c>
      <c r="D25" s="73">
        <f>VLOOKUP(B25,'Business Segments'!$A$2:$L$49,3,TRUE)</f>
        <v>8835</v>
      </c>
      <c r="E25" s="73">
        <f>VLOOKUP(A25,'Business Segments'!$A$2:$L$49,3,TRUE)</f>
        <v>281308</v>
      </c>
      <c r="F25" s="72">
        <f t="shared" si="0"/>
        <v>272473</v>
      </c>
      <c r="G25" s="24">
        <f t="shared" si="1"/>
        <v>30.840181097906054</v>
      </c>
    </row>
    <row r="26" spans="1:7" ht="16.5" thickTop="1" x14ac:dyDescent="0.3">
      <c r="A26" s="5"/>
      <c r="B26" s="5"/>
      <c r="C26" s="63"/>
      <c r="D26" s="64"/>
      <c r="E26" s="36"/>
      <c r="F26" s="36"/>
      <c r="G26" s="81"/>
    </row>
    <row r="27" spans="1:7" ht="27.75" x14ac:dyDescent="0.35">
      <c r="A27" s="5"/>
      <c r="B27" s="5"/>
      <c r="C27" s="77" t="s">
        <v>237</v>
      </c>
      <c r="D27" s="62"/>
      <c r="E27" s="33"/>
      <c r="F27" s="36"/>
      <c r="G27" s="81"/>
    </row>
    <row r="28" spans="1:7" x14ac:dyDescent="0.2">
      <c r="A28" s="5">
        <v>42</v>
      </c>
      <c r="B28" s="5"/>
      <c r="C28" s="56" t="s">
        <v>115</v>
      </c>
      <c r="D28" s="131">
        <v>217</v>
      </c>
      <c r="E28" s="131">
        <v>245</v>
      </c>
      <c r="F28" s="127"/>
      <c r="G28" s="127"/>
    </row>
    <row r="29" spans="1:7" x14ac:dyDescent="0.2">
      <c r="A29" s="5">
        <v>43</v>
      </c>
      <c r="B29" s="5"/>
      <c r="C29" s="56" t="s">
        <v>119</v>
      </c>
      <c r="D29" s="131">
        <v>-303</v>
      </c>
      <c r="E29" s="131">
        <v>-101</v>
      </c>
      <c r="F29" s="127"/>
      <c r="G29" s="127"/>
    </row>
    <row r="30" spans="1:7" x14ac:dyDescent="0.2">
      <c r="A30" s="5">
        <v>44</v>
      </c>
      <c r="B30" s="5"/>
      <c r="C30" s="56" t="s">
        <v>117</v>
      </c>
      <c r="D30" s="131">
        <v>89</v>
      </c>
      <c r="E30" s="131">
        <v>177</v>
      </c>
      <c r="F30" s="127"/>
      <c r="G30" s="127"/>
    </row>
    <row r="31" spans="1:7" x14ac:dyDescent="0.2">
      <c r="A31" s="5">
        <v>45</v>
      </c>
      <c r="B31" s="5"/>
      <c r="C31" s="56" t="s">
        <v>118</v>
      </c>
      <c r="D31" s="132">
        <v>6</v>
      </c>
      <c r="E31" s="132">
        <v>-40</v>
      </c>
      <c r="F31" s="127"/>
      <c r="G31" s="127"/>
    </row>
    <row r="32" spans="1:7" ht="15" thickBot="1" x14ac:dyDescent="0.25">
      <c r="A32" s="5">
        <v>46</v>
      </c>
      <c r="C32" s="60" t="s">
        <v>236</v>
      </c>
      <c r="D32" s="55">
        <v>9</v>
      </c>
      <c r="E32" s="55">
        <v>281</v>
      </c>
      <c r="F32" s="127"/>
      <c r="G32" s="127"/>
    </row>
    <row r="33" spans="1:7" ht="15" thickTop="1" x14ac:dyDescent="0.2">
      <c r="C33" s="77"/>
      <c r="D33" s="45"/>
      <c r="E33" s="45"/>
      <c r="F33" s="36"/>
      <c r="G33" s="81"/>
    </row>
    <row r="34" spans="1:7" x14ac:dyDescent="0.2">
      <c r="A34" s="5"/>
      <c r="C34" s="77" t="s">
        <v>238</v>
      </c>
      <c r="D34" s="45"/>
      <c r="E34" s="45"/>
      <c r="F34" s="36"/>
      <c r="G34" s="81"/>
    </row>
    <row r="35" spans="1:7" x14ac:dyDescent="0.2">
      <c r="A35" s="5">
        <v>35</v>
      </c>
      <c r="B35" s="5"/>
      <c r="C35" s="56" t="s">
        <v>89</v>
      </c>
      <c r="D35" s="131">
        <v>-7</v>
      </c>
      <c r="E35" s="131">
        <v>-10</v>
      </c>
      <c r="F35" s="127"/>
      <c r="G35" s="127"/>
    </row>
    <row r="36" spans="1:7" x14ac:dyDescent="0.2">
      <c r="A36" s="5">
        <v>36</v>
      </c>
      <c r="B36" s="5"/>
      <c r="C36" s="56" t="s">
        <v>90</v>
      </c>
      <c r="D36" s="131">
        <v>-12</v>
      </c>
      <c r="E36" s="131">
        <v>-13</v>
      </c>
      <c r="F36" s="127"/>
      <c r="G36" s="127"/>
    </row>
    <row r="37" spans="1:7" x14ac:dyDescent="0.2">
      <c r="A37" s="5">
        <v>37</v>
      </c>
      <c r="B37" s="5"/>
      <c r="C37" s="56" t="s">
        <v>91</v>
      </c>
      <c r="D37" s="131">
        <v>4</v>
      </c>
      <c r="E37" s="131">
        <v>0</v>
      </c>
      <c r="F37" s="127"/>
      <c r="G37" s="127"/>
    </row>
    <row r="38" spans="1:7" x14ac:dyDescent="0.2">
      <c r="A38" s="5">
        <v>38</v>
      </c>
      <c r="B38" s="5"/>
      <c r="C38" s="56" t="s">
        <v>92</v>
      </c>
      <c r="D38" s="131">
        <v>-46</v>
      </c>
      <c r="E38" s="131">
        <v>-40</v>
      </c>
      <c r="F38" s="127"/>
      <c r="G38" s="127"/>
    </row>
    <row r="39" spans="1:7" x14ac:dyDescent="0.2">
      <c r="A39" s="5">
        <v>39</v>
      </c>
      <c r="B39" s="5"/>
      <c r="C39" s="56" t="s">
        <v>93</v>
      </c>
      <c r="D39" s="131">
        <v>-432</v>
      </c>
      <c r="E39" s="131">
        <v>513</v>
      </c>
      <c r="F39" s="127"/>
      <c r="G39" s="127"/>
    </row>
    <row r="40" spans="1:7" x14ac:dyDescent="0.2">
      <c r="A40" s="5">
        <v>40</v>
      </c>
      <c r="B40" s="5"/>
      <c r="C40" s="56" t="s">
        <v>94</v>
      </c>
      <c r="D40" s="132">
        <v>25</v>
      </c>
      <c r="E40" s="132">
        <v>15</v>
      </c>
      <c r="F40" s="127"/>
      <c r="G40" s="127"/>
    </row>
    <row r="41" spans="1:7" ht="15" thickBot="1" x14ac:dyDescent="0.25">
      <c r="A41" s="5">
        <v>41</v>
      </c>
      <c r="B41" s="5"/>
      <c r="C41" s="77" t="s">
        <v>97</v>
      </c>
      <c r="D41" s="55">
        <v>8.8350000000000009</v>
      </c>
      <c r="E41" s="55">
        <v>281.30799999999999</v>
      </c>
      <c r="F41" s="127"/>
      <c r="G41" s="127"/>
    </row>
    <row r="42" spans="1:7" ht="15" thickTop="1" x14ac:dyDescent="0.2">
      <c r="A42" s="5"/>
      <c r="B42" s="5"/>
      <c r="C42" s="33"/>
      <c r="D42" s="33"/>
      <c r="E42" s="33"/>
      <c r="F42" s="36"/>
      <c r="G42" s="81"/>
    </row>
    <row r="43" spans="1:7" x14ac:dyDescent="0.2">
      <c r="A43" s="5"/>
      <c r="B43" s="5"/>
      <c r="C43" s="38"/>
      <c r="D43" s="33"/>
      <c r="E43" s="33"/>
      <c r="F43" s="36"/>
      <c r="G43" s="81"/>
    </row>
    <row r="44" spans="1:7" x14ac:dyDescent="0.2">
      <c r="A44" s="5"/>
      <c r="C44" s="33"/>
      <c r="D44" s="33"/>
      <c r="E44" s="33"/>
      <c r="F44" s="36"/>
      <c r="G44" s="81"/>
    </row>
    <row r="45" spans="1:7" ht="25.5" x14ac:dyDescent="0.2">
      <c r="C45" s="77" t="s">
        <v>98</v>
      </c>
      <c r="D45" s="83"/>
      <c r="E45" s="33"/>
      <c r="F45" s="36"/>
      <c r="G45" s="81"/>
    </row>
    <row r="46" spans="1:7" x14ac:dyDescent="0.2">
      <c r="A46" s="12">
        <v>110</v>
      </c>
      <c r="C46" s="33" t="s">
        <v>100</v>
      </c>
      <c r="D46" s="83">
        <v>7.9931114873792453E-2</v>
      </c>
      <c r="E46" s="83">
        <v>0.14134226146598006</v>
      </c>
      <c r="F46" s="36"/>
      <c r="G46" s="81"/>
    </row>
    <row r="47" spans="1:7" x14ac:dyDescent="0.2">
      <c r="A47" s="12">
        <v>111</v>
      </c>
      <c r="C47" s="33" t="s">
        <v>101</v>
      </c>
      <c r="D47" s="83">
        <v>7.3921260613398598E-2</v>
      </c>
      <c r="E47" s="83">
        <v>0.13538735671125599</v>
      </c>
      <c r="F47" s="36"/>
      <c r="G47" s="81"/>
    </row>
    <row r="48" spans="1:7" x14ac:dyDescent="0.2">
      <c r="A48" s="12">
        <v>112</v>
      </c>
      <c r="C48" s="33" t="s">
        <v>102</v>
      </c>
      <c r="D48" s="83">
        <v>4.4992269856311884E-2</v>
      </c>
      <c r="E48" s="83">
        <v>0.10354258849211528</v>
      </c>
      <c r="F48" s="36"/>
      <c r="G48" s="81"/>
    </row>
    <row r="49" spans="1:7" x14ac:dyDescent="0.2">
      <c r="A49" s="12">
        <v>113</v>
      </c>
      <c r="C49" s="33" t="s">
        <v>103</v>
      </c>
      <c r="D49" s="83">
        <v>3.9176851485105413E-2</v>
      </c>
      <c r="E49" s="83">
        <v>9.7784901925062728E-2</v>
      </c>
      <c r="F49" s="36"/>
      <c r="G49" s="81"/>
    </row>
    <row r="50" spans="1:7" x14ac:dyDescent="0.2">
      <c r="C50" s="33"/>
      <c r="D50" s="83"/>
      <c r="E50" s="83"/>
      <c r="F50" s="36"/>
      <c r="G50" s="81"/>
    </row>
    <row r="51" spans="1:7" ht="25.5" x14ac:dyDescent="0.2">
      <c r="C51" s="77" t="s">
        <v>99</v>
      </c>
      <c r="D51" s="83"/>
      <c r="E51" s="83"/>
      <c r="F51" s="36"/>
      <c r="G51" s="81"/>
    </row>
    <row r="52" spans="1:7" x14ac:dyDescent="0.2">
      <c r="A52" s="12">
        <v>114</v>
      </c>
      <c r="C52" s="33" t="s">
        <v>100</v>
      </c>
      <c r="D52" s="83">
        <v>8.7012000000000006E-2</v>
      </c>
      <c r="E52" s="83">
        <v>0.139491</v>
      </c>
      <c r="F52" s="36"/>
      <c r="G52" s="81"/>
    </row>
    <row r="53" spans="1:7" x14ac:dyDescent="0.2">
      <c r="A53" s="12">
        <v>115</v>
      </c>
      <c r="C53" s="33" t="s">
        <v>101</v>
      </c>
      <c r="D53" s="83">
        <v>7.7412999999999996E-2</v>
      </c>
      <c r="E53" s="83">
        <v>0.12967500000000001</v>
      </c>
      <c r="F53" s="36"/>
      <c r="G53" s="81"/>
    </row>
    <row r="54" spans="1:7" x14ac:dyDescent="0.2">
      <c r="A54" s="12">
        <v>116</v>
      </c>
      <c r="C54" s="33" t="s">
        <v>102</v>
      </c>
      <c r="D54" s="83">
        <v>5.1844068196701842E-2</v>
      </c>
      <c r="E54" s="83">
        <v>0.10175263823870107</v>
      </c>
      <c r="F54" s="36"/>
      <c r="G54" s="81"/>
    </row>
    <row r="55" spans="1:7" x14ac:dyDescent="0.2">
      <c r="A55" s="12">
        <v>117</v>
      </c>
      <c r="C55" s="33" t="s">
        <v>103</v>
      </c>
      <c r="D55" s="83">
        <v>4.255562316516559E-2</v>
      </c>
      <c r="E55" s="83">
        <v>9.2261730546625342E-2</v>
      </c>
      <c r="F55" s="36"/>
      <c r="G55" s="81"/>
    </row>
    <row r="56" spans="1:7" x14ac:dyDescent="0.2">
      <c r="D56" s="7"/>
      <c r="G56" s="15"/>
    </row>
    <row r="57" spans="1:7" x14ac:dyDescent="0.2">
      <c r="D57" s="7"/>
      <c r="G57" s="15"/>
    </row>
    <row r="58" spans="1:7" x14ac:dyDescent="0.2">
      <c r="D58" s="7"/>
      <c r="G58" s="15"/>
    </row>
    <row r="59" spans="1:7" x14ac:dyDescent="0.2">
      <c r="D59" s="7"/>
      <c r="G59" s="15"/>
    </row>
    <row r="60" spans="1:7" x14ac:dyDescent="0.2">
      <c r="G60" s="15"/>
    </row>
    <row r="61" spans="1:7" x14ac:dyDescent="0.2">
      <c r="G61" s="15"/>
    </row>
    <row r="62" spans="1:7" x14ac:dyDescent="0.2">
      <c r="G62" s="15"/>
    </row>
    <row r="63" spans="1:7" x14ac:dyDescent="0.2">
      <c r="G63" s="15"/>
    </row>
    <row r="64" spans="1:7" x14ac:dyDescent="0.2">
      <c r="G64" s="15"/>
    </row>
    <row r="65" spans="7:7" x14ac:dyDescent="0.2">
      <c r="G65" s="15"/>
    </row>
    <row r="66" spans="7:7" x14ac:dyDescent="0.2">
      <c r="G66" s="15"/>
    </row>
  </sheetData>
  <sheetProtection selectLockedCells="1"/>
  <mergeCells count="1">
    <mergeCell ref="D2:G2"/>
  </mergeCells>
  <conditionalFormatting sqref="F4:F25">
    <cfRule type="cellIs" dxfId="23" priority="3" operator="lessThan">
      <formula>0</formula>
    </cfRule>
    <cfRule type="cellIs" dxfId="22" priority="4" operator="greaterThan">
      <formula>0</formula>
    </cfRule>
  </conditionalFormatting>
  <conditionalFormatting sqref="G4:G25">
    <cfRule type="cellIs" dxfId="21" priority="1" operator="lessThan">
      <formula>0</formula>
    </cfRule>
    <cfRule type="cellIs" dxfId="20" priority="2" operator="greaterThan">
      <formula>0</formula>
    </cfRule>
  </conditionalFormatting>
  <pageMargins left="0.7" right="0.7" top="0.75" bottom="0.75" header="0.3" footer="0.3"/>
  <ignoredErrors>
    <ignoredError sqref="F4:G27 D4:E25 F33:G34"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B777D6C0F77629439347F1E56F1FD5B0" ma:contentTypeVersion="1" ma:contentTypeDescription="צור מסמך חדש." ma:contentTypeScope="" ma:versionID="b14a902334b84a8c48b5cb74927af15f">
  <xsd:schema xmlns:xsd="http://www.w3.org/2001/XMLSchema" xmlns:xs="http://www.w3.org/2001/XMLSchema" xmlns:p="http://schemas.microsoft.com/office/2006/metadata/properties" targetNamespace="http://schemas.microsoft.com/office/2006/metadata/properties" ma:root="true" ma:fieldsID="3c69e330b17b26747b49104fe0872e0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c D A A B Q S w M E F A A C A A g A s o R I V v 3 1 v Q K n A A A A + Q A A A B I A H A B D b 2 5 m a W c v U G F j a 2 F n Z S 5 4 b W w g o h g A K K A U A A A A A A A A A A A A A A A A A A A A A A A A A A A A h Y / N C o J A G E V f R W b v / E l R 8 j k u W g U K Q R B t B 5 1 0 S M d w x s Z 3 a 9 E j 9 Q o J Z b V r e Q 9 n c e 7 j d o d 0 b J v g q n q r O 5 M g h i k K l C m 6 U p s q Q Y M 7 h S u U C t j J 4 i w r F U y y s f F o y w T V z l 1 i Q r z 3 2 E e 4 6 y v C K W X k m G f 7 o l a t R B 9 Z / 5 d D b a y T p l B I w O E V I z h e M r x g a 4 5 Z R B m Q m U O u z d f h U z K m Q H 4 g b I b G D b 0 S t Q q 3 G Z B 5 A n n f E E 9 Q S w M E F A A C A A g A s o R I 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K E S F Y o i k e 4 D g A A A B E A A A A T A B w A R m 9 y b X V s Y X M v U 2 V j d G l v b j E u b S C i G A A o o B Q A A A A A A A A A A A A A A A A A A A A A A A A A A A A r T k 0 u y c z P U w i G 0 I b W A F B L A Q I t A B Q A A g A I A L K E S F b 9 9 b 0 C p w A A A P k A A A A S A A A A A A A A A A A A A A A A A A A A A A B D b 2 5 m a W c v U G F j a 2 F n Z S 5 4 b W x Q S w E C L Q A U A A I A C A C y h E h W D 8 r p q 6 Q A A A D p A A A A E w A A A A A A A A A A A A A A A A D z A A A A W 0 N v b n R l b n R f V H l w Z X N d L n h t b F B L A Q I t A B Q A A g A I A L K E S F Y 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p r 0 + f 3 T u G Q 7 S n h Z b Q y 7 Q F A A A A A A I A A A A A A A N m A A D A A A A A E A A A A C G 3 K D q g I n K p 3 B X 8 d h U N G q M A A A A A B I A A A K A A A A A Q A A A A k F E N G q q g f R 6 r v W Y U c g e 6 7 F A A A A B 3 a V 0 g 0 t / V + e Q M A O l K f l A H o b P G J + + 8 d a L K A F r 6 k M 7 F 5 b t Z 3 m a I 9 V 5 M y V O 7 K u Y L I w p x U E q r F x M y l U N t f 1 5 E r t C I f e 0 o S C X Q I 7 r L R S C I o X H m B R Q A A A A m c R Q 5 Y 1 e a I W j 1 h 0 e 1 3 9 A O B f h 8 f g = = < / 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A1418E-CE82-4480-A841-560D31CC4A0F}"/>
</file>

<file path=customXml/itemProps2.xml><?xml version="1.0" encoding="utf-8"?>
<ds:datastoreItem xmlns:ds="http://schemas.openxmlformats.org/officeDocument/2006/customXml" ds:itemID="{EB83A8F6-0AC5-448A-B283-D9078763AE98}"/>
</file>

<file path=customXml/itemProps3.xml><?xml version="1.0" encoding="utf-8"?>
<ds:datastoreItem xmlns:ds="http://schemas.openxmlformats.org/officeDocument/2006/customXml" ds:itemID="{F1C59C62-F2E8-4783-8349-95CAA8942430}"/>
</file>

<file path=customXml/itemProps4.xml><?xml version="1.0" encoding="utf-8"?>
<ds:datastoreItem xmlns:ds="http://schemas.openxmlformats.org/officeDocument/2006/customXml" ds:itemID="{C840202F-E092-4989-A71E-65803EEB5C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Index</vt:lpstr>
      <vt:lpstr>Disclaimer</vt:lpstr>
      <vt:lpstr>Main KPI's</vt:lpstr>
      <vt:lpstr>Balance Sheet</vt:lpstr>
      <vt:lpstr>Income Statment</vt:lpstr>
      <vt:lpstr>Business Segments</vt:lpstr>
      <vt:lpstr>P&amp;C</vt:lpstr>
      <vt:lpstr>Health</vt:lpstr>
      <vt:lpstr>Life &amp; Saving</vt:lpstr>
      <vt:lpstr>Pension and Provident</vt:lpstr>
      <vt:lpstr>Investment Services</vt:lpstr>
      <vt:lpstr>Agencies</vt:lpstr>
      <vt:lpstr>Credit</vt:lpstr>
      <vt:lpstr>Other Segments</vt:lpstr>
    </vt:vector>
  </TitlesOfParts>
  <Company>PHOENIX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אליעד אמסלם</dc:creator>
  <cp:lastModifiedBy>אלכס שצוצינסקי</cp:lastModifiedBy>
  <dcterms:created xsi:type="dcterms:W3CDTF">2023-02-01T10:05:14Z</dcterms:created>
  <dcterms:modified xsi:type="dcterms:W3CDTF">2025-03-12T20:10:31Z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0x010100B777D6C0F77629439347F1E56F1FD5B0</vt:lpwstr>
  </property>
</Properties>
</file>